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56" windowWidth="19035" windowHeight="15480" activeTab="2"/>
  </bookViews>
  <sheets>
    <sheet name="Dana jamstva" sheetId="1" r:id="rId1"/>
    <sheet name="Protestirana jamstva" sheetId="2" r:id="rId2"/>
    <sheet name="Povrati, obveze, potraživanja" sheetId="3" r:id="rId3"/>
  </sheets>
  <definedNames>
    <definedName name="_xlnm.Print_Titles" localSheetId="0">'Dana jamstva'!$3:$5</definedName>
    <definedName name="_xlnm.Print_Titles" localSheetId="1">'Protestirana jamstva'!$3:$4</definedName>
    <definedName name="_xlnm.Print_Area" localSheetId="0">'Dana jamstva'!$A$1:$I$30</definedName>
    <definedName name="_xlnm.Print_Area" localSheetId="1">'Protestirana jamstva'!$A$1:$O$234</definedName>
  </definedNames>
  <calcPr fullCalcOnLoad="1"/>
</workbook>
</file>

<file path=xl/sharedStrings.xml><?xml version="1.0" encoding="utf-8"?>
<sst xmlns="http://schemas.openxmlformats.org/spreadsheetml/2006/main" count="751" uniqueCount="177">
  <si>
    <t>Datum izdavanja</t>
  </si>
  <si>
    <t>U korist</t>
  </si>
  <si>
    <t>Dužnik</t>
  </si>
  <si>
    <t>Valuta</t>
  </si>
  <si>
    <t>Iznos jamstva u kunama</t>
  </si>
  <si>
    <t>Namjena kredita</t>
  </si>
  <si>
    <t>EUR</t>
  </si>
  <si>
    <t>Zagrebačka banka d.d.</t>
  </si>
  <si>
    <t xml:space="preserve"> REKAPITULACIJA</t>
  </si>
  <si>
    <t>TUZEMNA</t>
  </si>
  <si>
    <t>INOZEMNA</t>
  </si>
  <si>
    <t>UKUPNO</t>
  </si>
  <si>
    <t>GOSPODARSTVO</t>
  </si>
  <si>
    <t>POLJOPRIVREDA</t>
  </si>
  <si>
    <t>PROMET</t>
  </si>
  <si>
    <t>TURIZAM</t>
  </si>
  <si>
    <t xml:space="preserve">UKUPNO </t>
  </si>
  <si>
    <t>2013.</t>
  </si>
  <si>
    <t>Hrvatska poštanska banka d.d.</t>
  </si>
  <si>
    <t>HRK</t>
  </si>
  <si>
    <t>25.08.2011.</t>
  </si>
  <si>
    <t>2014.</t>
  </si>
  <si>
    <t>2022.</t>
  </si>
  <si>
    <t>USD</t>
  </si>
  <si>
    <t>29.02.2012.</t>
  </si>
  <si>
    <t>01.03.2012.</t>
  </si>
  <si>
    <t xml:space="preserve">HRVATSKE CESTE  d.o.o. - podmirenje kreditnih obveza i financiranje građenja i održavanja državnih cesta </t>
  </si>
  <si>
    <t>2019.</t>
  </si>
  <si>
    <t>09.05.2012.</t>
  </si>
  <si>
    <t>BRODOSPLIT d.o.o.  - avans za financijsko praćenje gradnje broda novogradnje 474</t>
  </si>
  <si>
    <t>PBZ d.d., ZABA d.d., Erste&amp;Steiermärkische Bank d.d., HPB d.d., Hypo Alpe -Adria -Bank d.d., Raiffeisenbank Austria d.d.</t>
  </si>
  <si>
    <t xml:space="preserve"> BAWAG P.S.K., Bank für Arbeit und Wirtschaft und Österreichische Postsparkasse AG, Beč, Credit Suisse Int.,London,Erste&amp;Steiermärkische Bank d.d.,  Hypo Alpe -Adria -Bank d.d., PBZ d.d., ZABA d.d.</t>
  </si>
  <si>
    <t>21.06.2012.</t>
  </si>
  <si>
    <t>26.07.2012.</t>
  </si>
  <si>
    <t>27.07.2012.</t>
  </si>
  <si>
    <t>Privredna banka Zagreb d.d.</t>
  </si>
  <si>
    <t>UNITED SHIPPING SERVICES SEVENTEEN Inc. i/ili ULJANIK PLOVIDBA d.d. - financiranje primopredajne rate broda za prijevoz nafte, naftnih produkata i prerađevina/MR tankera "ISTRA", NOV. 713 u brodogradilištu "BI 3.MAJ" d.d., Rijeka</t>
  </si>
  <si>
    <t>12.07.2012.</t>
  </si>
  <si>
    <t xml:space="preserve">IMUNOLOŠKI ZAVOD d.d.- za podmirenje dospjelih tekućih troškova poslovanja tijekom razdoblja sanacije </t>
  </si>
  <si>
    <t>ÇALIŞKAN İÇ VE DIŞ TİCARET SANAYİ AŞ, İNCİLİPINAR MAH.NAİL BİLEN CAD.UĞUR PLAZA, KAT.17 27090 GAZİANTEP, Turska, za avansno plaćanje investitora, za isplatu plaća radnicima DIOKI d.d. i DINA – Petrokemija d.d.</t>
  </si>
  <si>
    <t>05.07.2012.</t>
  </si>
  <si>
    <t>20.06.2012.</t>
  </si>
  <si>
    <t>HRVATSKE AUTOCESTE d.o.o.-financiranje "Plana poslovanja za 2012. godinu" (plaćanje situacija za izvršene građevinske radove te uredno servisiranje dospjelih kreditnih obveza)</t>
  </si>
  <si>
    <t>02.08.2012.</t>
  </si>
  <si>
    <t>03.08.2012.</t>
  </si>
  <si>
    <t>HBOR</t>
  </si>
  <si>
    <t>ULJANIK d.d. - obrtna sredstva, za zatvaranje rata i kamata po Ugovoru o kreditu s Deutsche Bank AG,London</t>
  </si>
  <si>
    <t>ULJANIK d.d.  - avans za financijsko praćenje gradnje broda novogradnje 490</t>
  </si>
  <si>
    <t>10.09.2012.</t>
  </si>
  <si>
    <t>20.09.2012.</t>
  </si>
  <si>
    <t>03.10.2012.</t>
  </si>
  <si>
    <t>PBZ d.d., ZABA d.d., Erste&amp;Steiermärkische Bank d.d.,  Hypo Alpe -Adria -Bank d.d., Societe Generale-Splitska banka d.d.</t>
  </si>
  <si>
    <t>HRVATSKE CESTE  d.o.o. -  financiranje Plana građenja i održavanja državnih cesta u 2012.godini</t>
  </si>
  <si>
    <t>HŽ INFRASTRUKTURA d.o.o. - osuvremenjivanje i izgradnja željezničke infrastrukture</t>
  </si>
  <si>
    <t>HŽ CARGO d.o.o. - financijska konsolidacija i zbrinjavanje viška zaposlenih</t>
  </si>
  <si>
    <t>2017.</t>
  </si>
  <si>
    <t>HŽ PUTNIČKI PRIJEVOZ d.o.o. - financijska konsolidacija i zbrinjavanje viška zaposlenih</t>
  </si>
  <si>
    <t>19.11.2012.</t>
  </si>
  <si>
    <t>Muzej istorije Jugoslavije, Beograd</t>
  </si>
  <si>
    <t>29.11.2012.</t>
  </si>
  <si>
    <t>07.12.2012.</t>
  </si>
  <si>
    <t>08.11.2012.</t>
  </si>
  <si>
    <t>21.11.2012.</t>
  </si>
  <si>
    <t>26.11.2012.</t>
  </si>
  <si>
    <t xml:space="preserve">Musée du Louvre, Paris, The British Library, London, The British Museum , London, Galleria degli Uffici, Firenca  </t>
  </si>
  <si>
    <t>GALERIJA KLOVIĆEVI DVORI-sigurnost i osiguranje izložbe "Refleksije vremena" u vremenu od 29.11.2012.-28.02.2013. godine</t>
  </si>
  <si>
    <t>GALERIJA KLOVIĆEVI DVORI-sigurnost i osiguranje izložbe "Julije Klović" u vremenu od 08.11.2012.-20.01.2013. godine</t>
  </si>
  <si>
    <t>14.12.2012.</t>
  </si>
  <si>
    <t>ULJANIK d.d.  - avans za financijsko praćenje gradnje broda novogradnje 491</t>
  </si>
  <si>
    <t>17.12.2012.</t>
  </si>
  <si>
    <t>Croatia banka d.d., Erste&amp;Steiermärkische Bank d.d., Hypo Alpe Adria Bank d.d., OTP Banka Hrvatska d.d., PBZ d.d., Societe Generale-Splitska  banka d.d.</t>
  </si>
  <si>
    <t>12.12.2012.</t>
  </si>
  <si>
    <t>Plaćanje</t>
  </si>
  <si>
    <t>Protuvrijednost u kunama</t>
  </si>
  <si>
    <t>R.
 br.</t>
  </si>
  <si>
    <t>Datum plaćanja</t>
  </si>
  <si>
    <t>Banka</t>
  </si>
  <si>
    <t>Val</t>
  </si>
  <si>
    <t>Glavnica</t>
  </si>
  <si>
    <t>Kamata</t>
  </si>
  <si>
    <t>Ostalo</t>
  </si>
  <si>
    <t>Ukupno</t>
  </si>
  <si>
    <t>Tečaj</t>
  </si>
  <si>
    <t>Turizam</t>
  </si>
  <si>
    <t>Hum</t>
  </si>
  <si>
    <t>SGS</t>
  </si>
  <si>
    <t>HUM</t>
  </si>
  <si>
    <t>Apartmani Medena</t>
  </si>
  <si>
    <t>APARTMANI MEDENA</t>
  </si>
  <si>
    <t>Hotel Medena</t>
  </si>
  <si>
    <t>HOTEL MEDENA</t>
  </si>
  <si>
    <t>Hoteli Živogošće</t>
  </si>
  <si>
    <t>HOTELI ŽIVOGOŠĆE</t>
  </si>
  <si>
    <t>Hoteli Podgora</t>
  </si>
  <si>
    <t>HOTELI PODGORA</t>
  </si>
  <si>
    <t>Modra špilja</t>
  </si>
  <si>
    <t>MODRA ŠPILJA</t>
  </si>
  <si>
    <t>Vis</t>
  </si>
  <si>
    <t>VIS</t>
  </si>
  <si>
    <t>Šolta HT</t>
  </si>
  <si>
    <t>ŠOLTA HT</t>
  </si>
  <si>
    <t>Lječilište Topusko</t>
  </si>
  <si>
    <t>LJEČILIŠTE TOPUSKO</t>
  </si>
  <si>
    <t>Ukupno turizam</t>
  </si>
  <si>
    <t>Poljoprivreda</t>
  </si>
  <si>
    <t>Ukupno poljoprivreda</t>
  </si>
  <si>
    <t>Promet</t>
  </si>
  <si>
    <t>Croatia Airlines</t>
  </si>
  <si>
    <t>Bayer.landesbank</t>
  </si>
  <si>
    <t>CROATIA AIRLINES</t>
  </si>
  <si>
    <t>HŽ Infrastruktura</t>
  </si>
  <si>
    <t>ZABA</t>
  </si>
  <si>
    <t>PBZ</t>
  </si>
  <si>
    <t>HŽ INFRASTRUKTURA</t>
  </si>
  <si>
    <t>HŽ Vuča vlakova</t>
  </si>
  <si>
    <t>ERSTE</t>
  </si>
  <si>
    <t>HŽ VUČA VLAKOVA</t>
  </si>
  <si>
    <t>HŽ Cargo</t>
  </si>
  <si>
    <t>HŽ CARGO</t>
  </si>
  <si>
    <t>Ukupno promet</t>
  </si>
  <si>
    <t>Gospodarstvo</t>
  </si>
  <si>
    <t>Vjesnik</t>
  </si>
  <si>
    <t>VJESNIK</t>
  </si>
  <si>
    <t>Ukupno gospodarstvo</t>
  </si>
  <si>
    <t>Brodogradnja</t>
  </si>
  <si>
    <t>Brodosplit brodogradilište</t>
  </si>
  <si>
    <t>OTP</t>
  </si>
  <si>
    <t>HYPO HR</t>
  </si>
  <si>
    <t>HPB</t>
  </si>
  <si>
    <t>BRODOSPLIT BRODOGRADILIŠTE</t>
  </si>
  <si>
    <t>Kraljevica</t>
  </si>
  <si>
    <t>KRALJEVICA</t>
  </si>
  <si>
    <t>Brodosplit-BSO</t>
  </si>
  <si>
    <t>CROATIA BANKA</t>
  </si>
  <si>
    <t>BRODOSPLIT-BSO</t>
  </si>
  <si>
    <t>3. Maj</t>
  </si>
  <si>
    <t>CREDIT SUISSE</t>
  </si>
  <si>
    <t>ERSTE AG</t>
  </si>
  <si>
    <t>3. MAJ</t>
  </si>
  <si>
    <t>Brodotrogir</t>
  </si>
  <si>
    <t>BRODOTROGIR</t>
  </si>
  <si>
    <t>Ukupno brodogradnja</t>
  </si>
  <si>
    <t>Lokalna uprava i samouprava</t>
  </si>
  <si>
    <t>Grad Vukovar</t>
  </si>
  <si>
    <t>GRAD VUKOVAR</t>
  </si>
  <si>
    <t>Ukupno lokalna uprava i samouprava</t>
  </si>
  <si>
    <t>Hrvatski zavod za transfuzijsku medicinu</t>
  </si>
  <si>
    <t>HRVATSKI ZAVOD ZA 
TRANSFUZIJSKU MEDICINU</t>
  </si>
  <si>
    <t>Ukupno ostalo</t>
  </si>
  <si>
    <t xml:space="preserve"> SVEUKUPNO PLAĆENO PO JAMSTVIMA 2012.</t>
  </si>
  <si>
    <t xml:space="preserve"> POVRATI PO JAMSTVIMA </t>
  </si>
  <si>
    <t xml:space="preserve"> NETO ODLJEV SREDSTAVA IZ DP PO OSNOVU PLAĆANJA PO JAMSTVIMA 2012.</t>
  </si>
  <si>
    <t>BRODOGRADNJA</t>
  </si>
  <si>
    <t>LOKALNA</t>
  </si>
  <si>
    <t>OSTALO</t>
  </si>
  <si>
    <t>NACIONALNI PARK KORNATI</t>
  </si>
  <si>
    <t>MEDITERANSKA PLOVIDBA</t>
  </si>
  <si>
    <t>NACIONALNI PARK PLITVIČKA JEZERA</t>
  </si>
  <si>
    <t>NACIONALNI PARK BRIJUNI</t>
  </si>
  <si>
    <t>AGROKOR (VUPIK DD VUKOVAR)</t>
  </si>
  <si>
    <t>CROATIA PUMPE DD</t>
  </si>
  <si>
    <t>DRVNA INDUSTRIJA VRBOVSKO</t>
  </si>
  <si>
    <t>INDUSTROGRADNJA</t>
  </si>
  <si>
    <t>LUJE D.O.O. (RISNJAK D.O.O.)</t>
  </si>
  <si>
    <t>CROATIA AIRLINES DD</t>
  </si>
  <si>
    <t>Posljednja godina dospijeća</t>
  </si>
  <si>
    <t xml:space="preserve">Datum Zaklj./ Odluke Vlade RH </t>
  </si>
  <si>
    <t>Red. Broj</t>
  </si>
  <si>
    <t xml:space="preserve"> PREGLED DANIH  JAMSTAVA U 2012. GODINI</t>
  </si>
  <si>
    <t>Iznos jamstva u valuti</t>
  </si>
  <si>
    <t>PREGLED PROTESTIRANIH JAMSTAVA U 2012. GODINI</t>
  </si>
  <si>
    <t>POVRATI NA IME PROTESTIRANIH JAMSTAVA U 2012. GODINI</t>
  </si>
  <si>
    <t>STANJE OBVEZA I POTRAŽIVANJA PO DRŽAVNIM JAMSTVIMA</t>
  </si>
  <si>
    <t>OBVEZE PO DANIM DRŽAVNIM JAMSTVIMA</t>
  </si>
  <si>
    <t>POTRAŽIVANJA PO PROTESTIRANIM DRŽAVNIM JAMSTVIMA</t>
  </si>
  <si>
    <t>Stanje na 31.12.2011. u kunama</t>
  </si>
  <si>
    <t>Stanje na 31.12.2012. u kunama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</si>
</sst>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&quot;kn&quot;\ * #,##0_-;\-&quot;kn&quot;\ * #,##0_-;_-&quot;kn&quot;\ * &quot;-&quot;_-;_-@_-"/>
    <numFmt numFmtId="165" formatCode="_-* #,##0_-;\-* #,##0_-;_-* &quot;-&quot;_-;_-@_-"/>
    <numFmt numFmtId="166" formatCode="_-&quot;kn&quot;\ * #,##0.00_-;\-&quot;kn&quot;\ * #,##0.00_-;_-&quot;kn&quot;\ * &quot;-&quot;??_-;_-@_-"/>
    <numFmt numFmtId="167" formatCode="_-* #,##0.00_-;\-* #,##0.00_-;_-* &quot;-&quot;??_-;_-@_-"/>
    <numFmt numFmtId="168" formatCode="0.000000"/>
    <numFmt numFmtId="169" formatCode="#,##0.00000"/>
    <numFmt numFmtId="170" formatCode="_(* #,##0.00_);_(* \(#,##0.00\);_(* &quot;-&quot;??_);_(@_)"/>
    <numFmt numFmtId="171" formatCode="#,##0.00\ &quot;kn&quot;"/>
    <numFmt numFmtId="172" formatCode="0.00000"/>
    <numFmt numFmtId="173" formatCode="d/m/;@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0.000000000"/>
    <numFmt numFmtId="186" formatCode="#,##0.000000"/>
    <numFmt numFmtId="187" formatCode="#,##0.00000000"/>
    <numFmt numFmtId="188" formatCode="0.00000000"/>
    <numFmt numFmtId="189" formatCode="#,##0.0\ [$USD]"/>
    <numFmt numFmtId="190" formatCode="0.000"/>
    <numFmt numFmtId="191" formatCode="#,##0.0\ [$EUR]"/>
    <numFmt numFmtId="192" formatCode="#,##0.00;[Red]#,##0.00"/>
    <numFmt numFmtId="193" formatCode="#,##0.0"/>
    <numFmt numFmtId="194" formatCode="&quot;Da&quot;;&quot;Da&quot;;&quot;Ne&quot;"/>
    <numFmt numFmtId="195" formatCode="&quot;Istinito&quot;;&quot;Istinito&quot;;&quot;Neistinito&quot;"/>
    <numFmt numFmtId="196" formatCode="&quot;Uključeno&quot;;&quot;Uključeno&quot;;&quot;Isključeno&quot;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Arial"/>
      <family val="0"/>
    </font>
    <font>
      <sz val="12"/>
      <name val="Times New Roman CE"/>
      <family val="1"/>
    </font>
    <font>
      <b/>
      <sz val="13"/>
      <name val="Times New Roman CE"/>
      <family val="1"/>
    </font>
    <font>
      <sz val="14"/>
      <name val="Times New Roman CE"/>
      <family val="0"/>
    </font>
    <font>
      <sz val="10"/>
      <color indexed="10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i/>
      <sz val="12"/>
      <name val="Times New Roman CE"/>
      <family val="0"/>
    </font>
    <font>
      <sz val="10"/>
      <name val="Arial Unicode MS"/>
      <family val="2"/>
    </font>
    <font>
      <sz val="12"/>
      <color indexed="10"/>
      <name val="Times New Roman CE"/>
      <family val="0"/>
    </font>
    <font>
      <i/>
      <sz val="12"/>
      <color indexed="10"/>
      <name val="Times New Roman CE"/>
      <family val="0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 CE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i/>
      <u val="singleAccounting"/>
      <sz val="12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20"/>
      <name val="Times New Roman"/>
      <family val="1"/>
    </font>
    <font>
      <sz val="20"/>
      <color indexed="10"/>
      <name val="Times New Roman"/>
      <family val="1"/>
    </font>
    <font>
      <sz val="20"/>
      <color indexed="8"/>
      <name val="Times New Roman"/>
      <family val="1"/>
    </font>
    <font>
      <sz val="20"/>
      <name val="Times New Roman CE"/>
      <family val="1"/>
    </font>
    <font>
      <sz val="2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33">
    <xf numFmtId="0" fontId="0" fillId="0" borderId="0" xfId="0" applyAlignment="1">
      <alignment/>
    </xf>
    <xf numFmtId="0" fontId="3" fillId="0" borderId="0" xfId="16" applyFont="1" applyAlignment="1">
      <alignment/>
      <protection/>
    </xf>
    <xf numFmtId="0" fontId="3" fillId="0" borderId="0" xfId="16" applyFont="1">
      <alignment/>
      <protection/>
    </xf>
    <xf numFmtId="0" fontId="3" fillId="0" borderId="0" xfId="16" applyFont="1" applyAlignment="1">
      <alignment horizontal="center"/>
      <protection/>
    </xf>
    <xf numFmtId="4" fontId="3" fillId="0" borderId="0" xfId="16" applyNumberFormat="1" applyFont="1" applyAlignment="1">
      <alignment horizontal="right"/>
      <protection/>
    </xf>
    <xf numFmtId="4" fontId="3" fillId="0" borderId="0" xfId="16" applyNumberFormat="1" applyFont="1">
      <alignment/>
      <protection/>
    </xf>
    <xf numFmtId="0" fontId="4" fillId="0" borderId="0" xfId="16" applyFont="1" applyAlignment="1">
      <alignment/>
      <protection/>
    </xf>
    <xf numFmtId="0" fontId="3" fillId="0" borderId="0" xfId="16" applyFont="1" applyAlignment="1">
      <alignment horizontal="left"/>
      <protection/>
    </xf>
    <xf numFmtId="0" fontId="4" fillId="0" borderId="0" xfId="16" applyFont="1" applyAlignment="1">
      <alignment horizontal="left"/>
      <protection/>
    </xf>
    <xf numFmtId="0" fontId="6" fillId="0" borderId="0" xfId="16" applyFont="1" applyBorder="1" applyAlignment="1">
      <alignment horizontal="left"/>
      <protection/>
    </xf>
    <xf numFmtId="0" fontId="9" fillId="0" borderId="0" xfId="16" applyFont="1">
      <alignment/>
      <protection/>
    </xf>
    <xf numFmtId="1" fontId="9" fillId="0" borderId="0" xfId="16" applyNumberFormat="1" applyFont="1" applyBorder="1" applyAlignment="1">
      <alignment horizontal="center"/>
      <protection/>
    </xf>
    <xf numFmtId="0" fontId="8" fillId="0" borderId="0" xfId="16" applyFont="1" applyBorder="1" applyAlignment="1">
      <alignment horizontal="left" vertical="center" wrapText="1"/>
      <protection/>
    </xf>
    <xf numFmtId="4" fontId="9" fillId="0" borderId="0" xfId="16" applyNumberFormat="1" applyFont="1" applyBorder="1" applyAlignment="1">
      <alignment horizontal="center"/>
      <protection/>
    </xf>
    <xf numFmtId="0" fontId="7" fillId="0" borderId="0" xfId="16" applyFont="1">
      <alignment/>
      <protection/>
    </xf>
    <xf numFmtId="0" fontId="7" fillId="0" borderId="0" xfId="16" applyFont="1" applyAlignment="1">
      <alignment horizontal="center"/>
      <protection/>
    </xf>
    <xf numFmtId="4" fontId="7" fillId="0" borderId="0" xfId="16" applyNumberFormat="1" applyFont="1" applyAlignment="1">
      <alignment horizontal="right"/>
      <protection/>
    </xf>
    <xf numFmtId="0" fontId="9" fillId="0" borderId="0" xfId="16" applyFont="1" applyAlignment="1">
      <alignment horizontal="center"/>
      <protection/>
    </xf>
    <xf numFmtId="0" fontId="9" fillId="0" borderId="0" xfId="16" applyFont="1" applyAlignment="1">
      <alignment horizontal="left"/>
      <protection/>
    </xf>
    <xf numFmtId="4" fontId="9" fillId="2" borderId="0" xfId="16" applyNumberFormat="1" applyFont="1" applyFill="1" applyBorder="1" applyAlignment="1">
      <alignment horizontal="right"/>
      <protection/>
    </xf>
    <xf numFmtId="0" fontId="9" fillId="2" borderId="0" xfId="16" applyFont="1" applyFill="1" applyBorder="1" applyAlignment="1">
      <alignment horizontal="right"/>
      <protection/>
    </xf>
    <xf numFmtId="4" fontId="7" fillId="2" borderId="0" xfId="16" applyNumberFormat="1" applyFont="1" applyFill="1" applyBorder="1" applyAlignment="1">
      <alignment horizontal="right"/>
      <protection/>
    </xf>
    <xf numFmtId="4" fontId="9" fillId="0" borderId="0" xfId="16" applyNumberFormat="1" applyFont="1" applyAlignment="1">
      <alignment horizontal="right"/>
      <protection/>
    </xf>
    <xf numFmtId="4" fontId="9" fillId="0" borderId="0" xfId="16" applyNumberFormat="1" applyFont="1">
      <alignment/>
      <protection/>
    </xf>
    <xf numFmtId="4" fontId="9" fillId="0" borderId="0" xfId="16" applyNumberFormat="1" applyFont="1" applyAlignment="1">
      <alignment horizontal="center"/>
      <protection/>
    </xf>
    <xf numFmtId="4" fontId="5" fillId="0" borderId="0" xfId="16" applyNumberFormat="1" applyFont="1" applyAlignment="1">
      <alignment horizontal="center"/>
      <protection/>
    </xf>
    <xf numFmtId="4" fontId="3" fillId="0" borderId="0" xfId="16" applyNumberFormat="1" applyFont="1" applyAlignment="1">
      <alignment horizontal="left"/>
      <protection/>
    </xf>
    <xf numFmtId="0" fontId="9" fillId="0" borderId="0" xfId="16" applyFont="1" applyBorder="1" applyAlignment="1">
      <alignment horizontal="left" vertical="center" wrapText="1"/>
      <protection/>
    </xf>
    <xf numFmtId="0" fontId="9" fillId="0" borderId="1" xfId="16" applyFont="1" applyBorder="1" applyAlignment="1">
      <alignment horizontal="left" vertical="center" wrapText="1"/>
      <protection/>
    </xf>
    <xf numFmtId="0" fontId="12" fillId="0" borderId="0" xfId="16" applyFont="1">
      <alignment/>
      <protection/>
    </xf>
    <xf numFmtId="0" fontId="12" fillId="0" borderId="0" xfId="16" applyFont="1" applyAlignment="1">
      <alignment horizontal="center"/>
      <protection/>
    </xf>
    <xf numFmtId="0" fontId="12" fillId="0" borderId="0" xfId="16" applyFont="1" applyAlignment="1">
      <alignment horizontal="left"/>
      <protection/>
    </xf>
    <xf numFmtId="4" fontId="12" fillId="0" borderId="0" xfId="16" applyNumberFormat="1" applyFont="1" applyAlignment="1">
      <alignment horizontal="right"/>
      <protection/>
    </xf>
    <xf numFmtId="4" fontId="12" fillId="0" borderId="0" xfId="16" applyNumberFormat="1" applyFont="1">
      <alignment/>
      <protection/>
    </xf>
    <xf numFmtId="0" fontId="13" fillId="0" borderId="0" xfId="16" applyFont="1" applyAlignment="1">
      <alignment/>
      <protection/>
    </xf>
    <xf numFmtId="0" fontId="13" fillId="0" borderId="0" xfId="16" applyFont="1">
      <alignment/>
      <protection/>
    </xf>
    <xf numFmtId="4" fontId="12" fillId="0" borderId="0" xfId="16" applyNumberFormat="1" applyFont="1" applyAlignment="1">
      <alignment horizontal="left"/>
      <protection/>
    </xf>
    <xf numFmtId="0" fontId="12" fillId="0" borderId="0" xfId="16" applyFont="1" applyAlignment="1">
      <alignment/>
      <protection/>
    </xf>
    <xf numFmtId="4" fontId="13" fillId="0" borderId="0" xfId="16" applyNumberFormat="1" applyFont="1" applyAlignment="1">
      <alignment horizontal="right"/>
      <protection/>
    </xf>
    <xf numFmtId="0" fontId="14" fillId="0" borderId="2" xfId="16" applyFont="1" applyBorder="1" applyAlignment="1">
      <alignment horizontal="left" vertical="center" wrapText="1"/>
      <protection/>
    </xf>
    <xf numFmtId="0" fontId="9" fillId="0" borderId="3" xfId="16" applyFont="1" applyBorder="1" applyAlignment="1">
      <alignment horizontal="center" vertical="center" wrapText="1"/>
      <protection/>
    </xf>
    <xf numFmtId="4" fontId="9" fillId="0" borderId="2" xfId="16" applyNumberFormat="1" applyFont="1" applyBorder="1" applyAlignment="1">
      <alignment horizontal="center" vertical="center"/>
      <protection/>
    </xf>
    <xf numFmtId="0" fontId="15" fillId="0" borderId="0" xfId="16" applyFont="1">
      <alignment/>
      <protection/>
    </xf>
    <xf numFmtId="14" fontId="9" fillId="0" borderId="3" xfId="16" applyNumberFormat="1" applyFont="1" applyBorder="1" applyAlignment="1">
      <alignment horizontal="center" vertical="center"/>
      <protection/>
    </xf>
    <xf numFmtId="0" fontId="9" fillId="0" borderId="3" xfId="16" applyFont="1" applyBorder="1" applyAlignment="1">
      <alignment horizontal="center" vertical="center" wrapText="1"/>
      <protection/>
    </xf>
    <xf numFmtId="0" fontId="14" fillId="0" borderId="3" xfId="16" applyFont="1" applyBorder="1" applyAlignment="1">
      <alignment horizontal="left" vertical="center" wrapText="1"/>
      <protection/>
    </xf>
    <xf numFmtId="1" fontId="9" fillId="0" borderId="3" xfId="16" applyNumberFormat="1" applyFont="1" applyBorder="1" applyAlignment="1">
      <alignment horizontal="center" vertical="center"/>
      <protection/>
    </xf>
    <xf numFmtId="4" fontId="9" fillId="0" borderId="4" xfId="16" applyNumberFormat="1" applyFont="1" applyBorder="1" applyAlignment="1">
      <alignment horizontal="center" vertical="center"/>
      <protection/>
    </xf>
    <xf numFmtId="0" fontId="16" fillId="0" borderId="0" xfId="0" applyFont="1" applyAlignment="1">
      <alignment/>
    </xf>
    <xf numFmtId="4" fontId="9" fillId="0" borderId="3" xfId="16" applyNumberFormat="1" applyFont="1" applyBorder="1" applyAlignment="1">
      <alignment horizontal="center" vertical="center"/>
      <protection/>
    </xf>
    <xf numFmtId="14" fontId="9" fillId="0" borderId="3" xfId="16" applyNumberFormat="1" applyFont="1" applyBorder="1" applyAlignment="1">
      <alignment horizontal="center" vertical="center"/>
      <protection/>
    </xf>
    <xf numFmtId="1" fontId="9" fillId="0" borderId="3" xfId="16" applyNumberFormat="1" applyFont="1" applyBorder="1" applyAlignment="1">
      <alignment horizontal="center" vertical="center"/>
      <protection/>
    </xf>
    <xf numFmtId="4" fontId="9" fillId="0" borderId="4" xfId="16" applyNumberFormat="1" applyFont="1" applyBorder="1" applyAlignment="1">
      <alignment horizontal="center" vertical="center"/>
      <protection/>
    </xf>
    <xf numFmtId="4" fontId="9" fillId="0" borderId="3" xfId="16" applyNumberFormat="1" applyFont="1" applyBorder="1" applyAlignment="1">
      <alignment horizontal="center" vertical="center"/>
      <protection/>
    </xf>
    <xf numFmtId="0" fontId="14" fillId="0" borderId="0" xfId="16" applyFont="1" applyBorder="1" applyAlignment="1">
      <alignment horizontal="left" vertical="center" wrapText="1"/>
      <protection/>
    </xf>
    <xf numFmtId="0" fontId="9" fillId="0" borderId="0" xfId="16" applyNumberFormat="1" applyFont="1" applyBorder="1" applyAlignment="1">
      <alignment horizontal="center" vertical="center"/>
      <protection/>
    </xf>
    <xf numFmtId="1" fontId="9" fillId="0" borderId="5" xfId="16" applyNumberFormat="1" applyFont="1" applyBorder="1" applyAlignment="1">
      <alignment horizontal="center" vertical="center"/>
      <protection/>
    </xf>
    <xf numFmtId="4" fontId="9" fillId="0" borderId="6" xfId="16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14" fontId="9" fillId="0" borderId="4" xfId="16" applyNumberFormat="1" applyFont="1" applyBorder="1" applyAlignment="1">
      <alignment horizontal="center" vertical="center"/>
      <protection/>
    </xf>
    <xf numFmtId="3" fontId="9" fillId="0" borderId="0" xfId="16" applyNumberFormat="1" applyFont="1" applyBorder="1" applyAlignment="1">
      <alignment horizontal="center" vertical="center"/>
      <protection/>
    </xf>
    <xf numFmtId="4" fontId="9" fillId="0" borderId="7" xfId="16" applyNumberFormat="1" applyFont="1" applyBorder="1" applyAlignment="1">
      <alignment horizontal="center" vertical="center"/>
      <protection/>
    </xf>
    <xf numFmtId="14" fontId="9" fillId="0" borderId="8" xfId="16" applyNumberFormat="1" applyFont="1" applyBorder="1" applyAlignment="1">
      <alignment horizontal="center" vertical="center"/>
      <protection/>
    </xf>
    <xf numFmtId="14" fontId="9" fillId="0" borderId="9" xfId="16" applyNumberFormat="1" applyFont="1" applyBorder="1" applyAlignment="1">
      <alignment horizontal="center" vertical="center"/>
      <protection/>
    </xf>
    <xf numFmtId="0" fontId="9" fillId="0" borderId="2" xfId="16" applyFont="1" applyBorder="1" applyAlignment="1">
      <alignment horizontal="center" vertical="center" wrapText="1"/>
      <protection/>
    </xf>
    <xf numFmtId="1" fontId="9" fillId="0" borderId="2" xfId="16" applyNumberFormat="1" applyFont="1" applyBorder="1" applyAlignment="1">
      <alignment horizontal="center" vertical="center"/>
      <protection/>
    </xf>
    <xf numFmtId="4" fontId="9" fillId="0" borderId="8" xfId="16" applyNumberFormat="1" applyFont="1" applyBorder="1" applyAlignment="1">
      <alignment horizontal="center" vertical="center"/>
      <protection/>
    </xf>
    <xf numFmtId="0" fontId="9" fillId="0" borderId="3" xfId="16" applyFont="1" applyBorder="1" applyAlignment="1">
      <alignment horizontal="left" vertical="center" wrapText="1"/>
      <protection/>
    </xf>
    <xf numFmtId="4" fontId="9" fillId="0" borderId="3" xfId="16" applyNumberFormat="1" applyFont="1" applyFill="1" applyBorder="1" applyAlignment="1">
      <alignment horizontal="center" vertical="center"/>
      <protection/>
    </xf>
    <xf numFmtId="0" fontId="14" fillId="0" borderId="3" xfId="16" applyFont="1" applyFill="1" applyBorder="1" applyAlignment="1">
      <alignment horizontal="center" vertical="center" wrapText="1"/>
      <protection/>
    </xf>
    <xf numFmtId="0" fontId="9" fillId="0" borderId="5" xfId="16" applyFont="1" applyBorder="1" applyAlignment="1">
      <alignment horizontal="center" vertical="center" wrapText="1"/>
      <protection/>
    </xf>
    <xf numFmtId="0" fontId="14" fillId="0" borderId="5" xfId="16" applyFont="1" applyBorder="1" applyAlignment="1">
      <alignment horizontal="left" vertical="center" wrapText="1"/>
      <protection/>
    </xf>
    <xf numFmtId="14" fontId="9" fillId="0" borderId="5" xfId="16" applyNumberFormat="1" applyFont="1" applyBorder="1" applyAlignment="1">
      <alignment horizontal="center" vertical="center"/>
      <protection/>
    </xf>
    <xf numFmtId="0" fontId="14" fillId="0" borderId="8" xfId="0" applyFont="1" applyBorder="1" applyAlignment="1">
      <alignment horizontal="center" wrapText="1"/>
    </xf>
    <xf numFmtId="4" fontId="9" fillId="0" borderId="5" xfId="16" applyNumberFormat="1" applyFont="1" applyBorder="1" applyAlignment="1">
      <alignment horizontal="center" vertical="center"/>
      <protection/>
    </xf>
    <xf numFmtId="0" fontId="14" fillId="0" borderId="8" xfId="16" applyFont="1" applyBorder="1" applyAlignment="1">
      <alignment horizontal="left" vertical="center" wrapText="1"/>
      <protection/>
    </xf>
    <xf numFmtId="4" fontId="9" fillId="0" borderId="8" xfId="16" applyNumberFormat="1" applyFont="1" applyFill="1" applyBorder="1" applyAlignment="1">
      <alignment horizontal="center" vertical="center"/>
      <protection/>
    </xf>
    <xf numFmtId="0" fontId="9" fillId="0" borderId="0" xfId="16" applyFont="1" applyBorder="1" applyAlignment="1">
      <alignment horizontal="center" vertical="center"/>
      <protection/>
    </xf>
    <xf numFmtId="14" fontId="17" fillId="0" borderId="0" xfId="16" applyNumberFormat="1" applyFont="1" applyBorder="1" applyAlignment="1">
      <alignment horizontal="center" vertical="center"/>
      <protection/>
    </xf>
    <xf numFmtId="0" fontId="9" fillId="0" borderId="0" xfId="16" applyFont="1" applyBorder="1" applyAlignment="1">
      <alignment horizontal="center" vertical="center" wrapText="1"/>
      <protection/>
    </xf>
    <xf numFmtId="1" fontId="9" fillId="0" borderId="0" xfId="16" applyNumberFormat="1" applyFont="1" applyBorder="1" applyAlignment="1">
      <alignment horizontal="center" vertical="center"/>
      <protection/>
    </xf>
    <xf numFmtId="4" fontId="9" fillId="0" borderId="0" xfId="16" applyNumberFormat="1" applyFont="1" applyBorder="1" applyAlignment="1">
      <alignment horizontal="center" vertical="center"/>
      <protection/>
    </xf>
    <xf numFmtId="0" fontId="17" fillId="0" borderId="0" xfId="16" applyNumberFormat="1" applyFont="1" applyFill="1" applyBorder="1" applyAlignment="1">
      <alignment horizontal="center" vertical="center"/>
      <protection/>
    </xf>
    <xf numFmtId="0" fontId="18" fillId="0" borderId="0" xfId="16" applyFont="1">
      <alignment/>
      <protection/>
    </xf>
    <xf numFmtId="0" fontId="15" fillId="0" borderId="0" xfId="16" applyFont="1" applyFill="1">
      <alignment/>
      <protection/>
    </xf>
    <xf numFmtId="0" fontId="10" fillId="0" borderId="0" xfId="16" applyFont="1" applyFill="1">
      <alignment/>
      <protection/>
    </xf>
    <xf numFmtId="0" fontId="10" fillId="0" borderId="0" xfId="16" applyFont="1" applyFill="1" applyAlignment="1">
      <alignment horizontal="center"/>
      <protection/>
    </xf>
    <xf numFmtId="4" fontId="7" fillId="0" borderId="0" xfId="16" applyNumberFormat="1" applyFont="1" applyFill="1">
      <alignment/>
      <protection/>
    </xf>
    <xf numFmtId="4" fontId="7" fillId="0" borderId="0" xfId="16" applyNumberFormat="1" applyFont="1" applyFill="1" applyAlignment="1">
      <alignment horizontal="right"/>
      <protection/>
    </xf>
    <xf numFmtId="4" fontId="10" fillId="0" borderId="0" xfId="16" applyNumberFormat="1" applyFont="1" applyFill="1">
      <alignment/>
      <protection/>
    </xf>
    <xf numFmtId="4" fontId="7" fillId="0" borderId="0" xfId="16" applyNumberFormat="1" applyFont="1" applyFill="1" applyAlignment="1">
      <alignment/>
      <protection/>
    </xf>
    <xf numFmtId="0" fontId="7" fillId="0" borderId="0" xfId="16" applyFont="1" applyFill="1">
      <alignment/>
      <protection/>
    </xf>
    <xf numFmtId="0" fontId="3" fillId="0" borderId="0" xfId="16" applyFont="1" applyFill="1" applyAlignment="1">
      <alignment horizontal="center"/>
      <protection/>
    </xf>
    <xf numFmtId="0" fontId="7" fillId="0" borderId="0" xfId="16" applyFont="1" applyFill="1" applyAlignment="1">
      <alignment horizontal="center"/>
      <protection/>
    </xf>
    <xf numFmtId="0" fontId="7" fillId="0" borderId="0" xfId="16" applyFont="1" applyFill="1" applyBorder="1" applyAlignment="1">
      <alignment horizontal="center" vertical="center" wrapText="1"/>
      <protection/>
    </xf>
    <xf numFmtId="0" fontId="9" fillId="0" borderId="0" xfId="16" applyFont="1" applyFill="1">
      <alignment/>
      <protection/>
    </xf>
    <xf numFmtId="4" fontId="7" fillId="0" borderId="0" xfId="16" applyNumberFormat="1" applyFont="1" applyFill="1" applyAlignment="1">
      <alignment horizontal="right"/>
      <protection/>
    </xf>
    <xf numFmtId="0" fontId="9" fillId="0" borderId="0" xfId="16" applyFont="1" applyFill="1" applyAlignment="1">
      <alignment horizontal="center"/>
      <protection/>
    </xf>
    <xf numFmtId="0" fontId="9" fillId="0" borderId="0" xfId="16" applyFont="1" applyFill="1" applyAlignment="1">
      <alignment horizontal="left"/>
      <protection/>
    </xf>
    <xf numFmtId="4" fontId="9" fillId="0" borderId="0" xfId="16" applyNumberFormat="1" applyFont="1" applyFill="1" applyBorder="1" applyAlignment="1">
      <alignment horizontal="right"/>
      <protection/>
    </xf>
    <xf numFmtId="0" fontId="9" fillId="0" borderId="0" xfId="16" applyFont="1" applyFill="1" applyBorder="1" applyAlignment="1">
      <alignment horizontal="right"/>
      <protection/>
    </xf>
    <xf numFmtId="4" fontId="7" fillId="0" borderId="0" xfId="16" applyNumberFormat="1" applyFont="1" applyFill="1" applyBorder="1" applyAlignment="1">
      <alignment horizontal="right"/>
      <protection/>
    </xf>
    <xf numFmtId="4" fontId="9" fillId="0" borderId="0" xfId="16" applyNumberFormat="1" applyFont="1" applyFill="1" applyAlignment="1">
      <alignment horizontal="right"/>
      <protection/>
    </xf>
    <xf numFmtId="4" fontId="9" fillId="0" borderId="0" xfId="16" applyNumberFormat="1" applyFont="1" applyFill="1">
      <alignment/>
      <protection/>
    </xf>
    <xf numFmtId="4" fontId="9" fillId="0" borderId="0" xfId="16" applyNumberFormat="1" applyFont="1" applyFill="1" applyAlignment="1">
      <alignment horizontal="center"/>
      <protection/>
    </xf>
    <xf numFmtId="169" fontId="19" fillId="0" borderId="0" xfId="17" applyNumberFormat="1" applyFont="1" applyFill="1" applyAlignment="1">
      <alignment horizontal="center"/>
      <protection/>
    </xf>
    <xf numFmtId="170" fontId="14" fillId="0" borderId="0" xfId="17" applyNumberFormat="1" applyFont="1" applyFill="1">
      <alignment/>
      <protection/>
    </xf>
    <xf numFmtId="4" fontId="14" fillId="0" borderId="0" xfId="17" applyNumberFormat="1" applyFont="1" applyFill="1" applyBorder="1">
      <alignment/>
      <protection/>
    </xf>
    <xf numFmtId="0" fontId="14" fillId="0" borderId="0" xfId="17" applyFont="1" applyFill="1" applyBorder="1">
      <alignment/>
      <protection/>
    </xf>
    <xf numFmtId="169" fontId="20" fillId="0" borderId="0" xfId="17" applyNumberFormat="1" applyFont="1" applyFill="1" applyAlignment="1">
      <alignment horizontal="center"/>
      <protection/>
    </xf>
    <xf numFmtId="170" fontId="21" fillId="0" borderId="0" xfId="17" applyNumberFormat="1" applyFont="1" applyFill="1">
      <alignment/>
      <protection/>
    </xf>
    <xf numFmtId="4" fontId="21" fillId="0" borderId="0" xfId="17" applyNumberFormat="1" applyFont="1" applyFill="1" applyBorder="1">
      <alignment/>
      <protection/>
    </xf>
    <xf numFmtId="0" fontId="21" fillId="0" borderId="0" xfId="17" applyFont="1" applyFill="1" applyBorder="1">
      <alignment/>
      <protection/>
    </xf>
    <xf numFmtId="0" fontId="22" fillId="0" borderId="0" xfId="17" applyFont="1" applyFill="1">
      <alignment/>
      <protection/>
    </xf>
    <xf numFmtId="0" fontId="21" fillId="0" borderId="0" xfId="17" applyFont="1" applyFill="1">
      <alignment/>
      <protection/>
    </xf>
    <xf numFmtId="169" fontId="20" fillId="0" borderId="0" xfId="17" applyNumberFormat="1" applyFont="1" applyFill="1" applyBorder="1" applyAlignment="1">
      <alignment horizontal="center"/>
      <protection/>
    </xf>
    <xf numFmtId="0" fontId="22" fillId="0" borderId="10" xfId="17" applyFont="1" applyFill="1" applyBorder="1" applyAlignment="1">
      <alignment horizontal="center" vertical="center" wrapText="1"/>
      <protection/>
    </xf>
    <xf numFmtId="0" fontId="22" fillId="0" borderId="10" xfId="17" applyFont="1" applyFill="1" applyBorder="1" applyAlignment="1">
      <alignment horizontal="center" vertical="center"/>
      <protection/>
    </xf>
    <xf numFmtId="0" fontId="22" fillId="0" borderId="11" xfId="17" applyFont="1" applyFill="1" applyBorder="1" applyAlignment="1">
      <alignment horizontal="center" vertical="center"/>
      <protection/>
    </xf>
    <xf numFmtId="0" fontId="22" fillId="0" borderId="12" xfId="17" applyFont="1" applyFill="1" applyBorder="1" applyAlignment="1">
      <alignment horizontal="center" vertical="center" wrapText="1"/>
      <protection/>
    </xf>
    <xf numFmtId="0" fontId="22" fillId="0" borderId="13" xfId="17" applyFont="1" applyFill="1" applyBorder="1" applyAlignment="1">
      <alignment horizontal="center" vertical="center" wrapText="1"/>
      <protection/>
    </xf>
    <xf numFmtId="169" fontId="22" fillId="0" borderId="10" xfId="17" applyNumberFormat="1" applyFont="1" applyFill="1" applyBorder="1" applyAlignment="1">
      <alignment horizontal="center" vertical="center" wrapText="1"/>
      <protection/>
    </xf>
    <xf numFmtId="0" fontId="22" fillId="3" borderId="10" xfId="17" applyFont="1" applyFill="1" applyBorder="1" applyAlignment="1">
      <alignment horizontal="center" vertical="center" wrapText="1"/>
      <protection/>
    </xf>
    <xf numFmtId="0" fontId="21" fillId="3" borderId="10" xfId="17" applyFont="1" applyFill="1" applyBorder="1">
      <alignment/>
      <protection/>
    </xf>
    <xf numFmtId="0" fontId="22" fillId="3" borderId="10" xfId="17" applyFont="1" applyFill="1" applyBorder="1" applyAlignment="1">
      <alignment horizontal="center"/>
      <protection/>
    </xf>
    <xf numFmtId="0" fontId="22" fillId="3" borderId="10" xfId="17" applyFont="1" applyFill="1" applyBorder="1" applyAlignment="1">
      <alignment/>
      <protection/>
    </xf>
    <xf numFmtId="0" fontId="22" fillId="3" borderId="11" xfId="17" applyFont="1" applyFill="1" applyBorder="1" applyAlignment="1">
      <alignment horizontal="center" vertical="center"/>
      <protection/>
    </xf>
    <xf numFmtId="0" fontId="22" fillId="3" borderId="10" xfId="17" applyFont="1" applyFill="1" applyBorder="1" applyAlignment="1">
      <alignment horizontal="right" vertical="center" wrapText="1"/>
      <protection/>
    </xf>
    <xf numFmtId="0" fontId="22" fillId="3" borderId="10" xfId="17" applyFont="1" applyFill="1" applyBorder="1" applyAlignment="1">
      <alignment horizontal="right" vertical="center"/>
      <protection/>
    </xf>
    <xf numFmtId="0" fontId="22" fillId="3" borderId="12" xfId="17" applyFont="1" applyFill="1" applyBorder="1" applyAlignment="1">
      <alignment horizontal="right" vertical="center" wrapText="1"/>
      <protection/>
    </xf>
    <xf numFmtId="0" fontId="22" fillId="3" borderId="13" xfId="17" applyFont="1" applyFill="1" applyBorder="1" applyAlignment="1">
      <alignment horizontal="right" vertical="center" wrapText="1"/>
      <protection/>
    </xf>
    <xf numFmtId="169" fontId="22" fillId="3" borderId="10" xfId="17" applyNumberFormat="1" applyFont="1" applyFill="1" applyBorder="1" applyAlignment="1">
      <alignment horizontal="right" vertical="center" wrapText="1"/>
      <protection/>
    </xf>
    <xf numFmtId="0" fontId="14" fillId="0" borderId="14" xfId="17" applyFont="1" applyBorder="1" applyAlignment="1">
      <alignment horizontal="center"/>
      <protection/>
    </xf>
    <xf numFmtId="14" fontId="14" fillId="0" borderId="15" xfId="17" applyNumberFormat="1" applyFont="1" applyBorder="1" applyAlignment="1">
      <alignment horizontal="center"/>
      <protection/>
    </xf>
    <xf numFmtId="170" fontId="23" fillId="0" borderId="15" xfId="25" applyFont="1" applyFill="1" applyBorder="1" applyAlignment="1">
      <alignment horizontal="left"/>
    </xf>
    <xf numFmtId="0" fontId="14" fillId="0" borderId="15" xfId="17" applyFont="1" applyBorder="1" applyAlignment="1">
      <alignment horizontal="center"/>
      <protection/>
    </xf>
    <xf numFmtId="0" fontId="14" fillId="0" borderId="16" xfId="17" applyFont="1" applyBorder="1" applyAlignment="1">
      <alignment horizontal="center"/>
      <protection/>
    </xf>
    <xf numFmtId="4" fontId="14" fillId="0" borderId="15" xfId="25" applyNumberFormat="1" applyFont="1" applyFill="1" applyBorder="1" applyAlignment="1">
      <alignment horizontal="right"/>
    </xf>
    <xf numFmtId="4" fontId="14" fillId="0" borderId="17" xfId="25" applyNumberFormat="1" applyFont="1" applyFill="1" applyBorder="1" applyAlignment="1">
      <alignment horizontal="right"/>
    </xf>
    <xf numFmtId="4" fontId="14" fillId="0" borderId="18" xfId="25" applyNumberFormat="1" applyFont="1" applyFill="1" applyBorder="1" applyAlignment="1">
      <alignment horizontal="right"/>
    </xf>
    <xf numFmtId="4" fontId="14" fillId="0" borderId="19" xfId="25" applyNumberFormat="1" applyFont="1" applyFill="1" applyBorder="1" applyAlignment="1">
      <alignment horizontal="right"/>
    </xf>
    <xf numFmtId="169" fontId="14" fillId="0" borderId="20" xfId="25" applyNumberFormat="1" applyFont="1" applyFill="1" applyBorder="1" applyAlignment="1">
      <alignment horizontal="right"/>
    </xf>
    <xf numFmtId="168" fontId="14" fillId="0" borderId="0" xfId="25" applyNumberFormat="1" applyFont="1" applyFill="1" applyBorder="1" applyAlignment="1">
      <alignment/>
    </xf>
    <xf numFmtId="4" fontId="14" fillId="0" borderId="0" xfId="17" applyNumberFormat="1" applyFont="1" applyBorder="1">
      <alignment/>
      <protection/>
    </xf>
    <xf numFmtId="0" fontId="14" fillId="0" borderId="0" xfId="17" applyFont="1">
      <alignment/>
      <protection/>
    </xf>
    <xf numFmtId="0" fontId="14" fillId="0" borderId="21" xfId="17" applyFont="1" applyBorder="1" applyAlignment="1">
      <alignment horizontal="center"/>
      <protection/>
    </xf>
    <xf numFmtId="14" fontId="14" fillId="0" borderId="9" xfId="17" applyNumberFormat="1" applyFont="1" applyBorder="1" applyAlignment="1">
      <alignment horizontal="center"/>
      <protection/>
    </xf>
    <xf numFmtId="170" fontId="23" fillId="0" borderId="9" xfId="25" applyFont="1" applyFill="1" applyBorder="1" applyAlignment="1">
      <alignment horizontal="left"/>
    </xf>
    <xf numFmtId="0" fontId="14" fillId="0" borderId="9" xfId="17" applyFont="1" applyBorder="1" applyAlignment="1">
      <alignment horizontal="center"/>
      <protection/>
    </xf>
    <xf numFmtId="0" fontId="14" fillId="0" borderId="22" xfId="17" applyFont="1" applyBorder="1" applyAlignment="1">
      <alignment horizontal="center"/>
      <protection/>
    </xf>
    <xf numFmtId="4" fontId="14" fillId="0" borderId="9" xfId="25" applyNumberFormat="1" applyFont="1" applyFill="1" applyBorder="1" applyAlignment="1">
      <alignment horizontal="right"/>
    </xf>
    <xf numFmtId="4" fontId="14" fillId="0" borderId="23" xfId="25" applyNumberFormat="1" applyFont="1" applyFill="1" applyBorder="1" applyAlignment="1">
      <alignment horizontal="right"/>
    </xf>
    <xf numFmtId="4" fontId="14" fillId="0" borderId="24" xfId="25" applyNumberFormat="1" applyFont="1" applyFill="1" applyBorder="1" applyAlignment="1">
      <alignment horizontal="right"/>
    </xf>
    <xf numFmtId="4" fontId="14" fillId="0" borderId="25" xfId="25" applyNumberFormat="1" applyFont="1" applyFill="1" applyBorder="1" applyAlignment="1">
      <alignment horizontal="right"/>
    </xf>
    <xf numFmtId="169" fontId="14" fillId="0" borderId="26" xfId="25" applyNumberFormat="1" applyFont="1" applyFill="1" applyBorder="1" applyAlignment="1">
      <alignment horizontal="right"/>
    </xf>
    <xf numFmtId="0" fontId="14" fillId="0" borderId="27" xfId="17" applyFont="1" applyBorder="1" applyAlignment="1">
      <alignment horizontal="center"/>
      <protection/>
    </xf>
    <xf numFmtId="14" fontId="14" fillId="0" borderId="28" xfId="17" applyNumberFormat="1" applyFont="1" applyBorder="1" applyAlignment="1">
      <alignment horizontal="center"/>
      <protection/>
    </xf>
    <xf numFmtId="170" fontId="23" fillId="0" borderId="28" xfId="25" applyFont="1" applyFill="1" applyBorder="1" applyAlignment="1">
      <alignment horizontal="left"/>
    </xf>
    <xf numFmtId="0" fontId="14" fillId="0" borderId="28" xfId="17" applyFont="1" applyBorder="1" applyAlignment="1">
      <alignment horizontal="center"/>
      <protection/>
    </xf>
    <xf numFmtId="0" fontId="14" fillId="0" borderId="29" xfId="17" applyFont="1" applyBorder="1" applyAlignment="1">
      <alignment horizontal="center"/>
      <protection/>
    </xf>
    <xf numFmtId="4" fontId="14" fillId="0" borderId="28" xfId="25" applyNumberFormat="1" applyFont="1" applyFill="1" applyBorder="1" applyAlignment="1">
      <alignment horizontal="right"/>
    </xf>
    <xf numFmtId="4" fontId="14" fillId="0" borderId="30" xfId="25" applyNumberFormat="1" applyFont="1" applyFill="1" applyBorder="1" applyAlignment="1">
      <alignment horizontal="right"/>
    </xf>
    <xf numFmtId="4" fontId="14" fillId="0" borderId="31" xfId="25" applyNumberFormat="1" applyFont="1" applyFill="1" applyBorder="1" applyAlignment="1">
      <alignment horizontal="right"/>
    </xf>
    <xf numFmtId="4" fontId="14" fillId="0" borderId="32" xfId="25" applyNumberFormat="1" applyFont="1" applyFill="1" applyBorder="1" applyAlignment="1">
      <alignment horizontal="right"/>
    </xf>
    <xf numFmtId="169" fontId="14" fillId="0" borderId="33" xfId="25" applyNumberFormat="1" applyFont="1" applyFill="1" applyBorder="1" applyAlignment="1">
      <alignment horizontal="right"/>
    </xf>
    <xf numFmtId="0" fontId="24" fillId="4" borderId="10" xfId="17" applyFont="1" applyFill="1" applyBorder="1" applyAlignment="1">
      <alignment horizontal="center"/>
      <protection/>
    </xf>
    <xf numFmtId="0" fontId="24" fillId="4" borderId="10" xfId="17" applyFont="1" applyFill="1" applyBorder="1" applyAlignment="1">
      <alignment horizontal="left"/>
      <protection/>
    </xf>
    <xf numFmtId="0" fontId="24" fillId="4" borderId="11" xfId="17" applyFont="1" applyFill="1" applyBorder="1" applyAlignment="1">
      <alignment horizontal="center"/>
      <protection/>
    </xf>
    <xf numFmtId="4" fontId="24" fillId="4" borderId="10" xfId="25" applyNumberFormat="1" applyFont="1" applyFill="1" applyBorder="1" applyAlignment="1">
      <alignment horizontal="right"/>
    </xf>
    <xf numFmtId="4" fontId="24" fillId="4" borderId="12" xfId="25" applyNumberFormat="1" applyFont="1" applyFill="1" applyBorder="1" applyAlignment="1">
      <alignment horizontal="right"/>
    </xf>
    <xf numFmtId="4" fontId="24" fillId="4" borderId="13" xfId="25" applyNumberFormat="1" applyFont="1" applyFill="1" applyBorder="1" applyAlignment="1">
      <alignment horizontal="right"/>
    </xf>
    <xf numFmtId="169" fontId="24" fillId="4" borderId="10" xfId="25" applyNumberFormat="1" applyFont="1" applyFill="1" applyBorder="1" applyAlignment="1">
      <alignment horizontal="right"/>
    </xf>
    <xf numFmtId="170" fontId="24" fillId="0" borderId="0" xfId="17" applyNumberFormat="1" applyFont="1" applyFill="1">
      <alignment/>
      <protection/>
    </xf>
    <xf numFmtId="4" fontId="24" fillId="0" borderId="0" xfId="17" applyNumberFormat="1" applyFont="1" applyFill="1" applyBorder="1">
      <alignment/>
      <protection/>
    </xf>
    <xf numFmtId="0" fontId="24" fillId="0" borderId="0" xfId="17" applyFont="1" applyFill="1" applyBorder="1">
      <alignment/>
      <protection/>
    </xf>
    <xf numFmtId="0" fontId="14" fillId="0" borderId="34" xfId="17" applyFont="1" applyBorder="1" applyAlignment="1">
      <alignment horizontal="center"/>
      <protection/>
    </xf>
    <xf numFmtId="14" fontId="14" fillId="0" borderId="3" xfId="17" applyNumberFormat="1" applyFont="1" applyBorder="1" applyAlignment="1">
      <alignment horizontal="center"/>
      <protection/>
    </xf>
    <xf numFmtId="4" fontId="14" fillId="0" borderId="3" xfId="25" applyNumberFormat="1" applyFont="1" applyFill="1" applyBorder="1" applyAlignment="1">
      <alignment horizontal="right"/>
    </xf>
    <xf numFmtId="169" fontId="14" fillId="0" borderId="35" xfId="25" applyNumberFormat="1" applyFont="1" applyFill="1" applyBorder="1" applyAlignment="1">
      <alignment horizontal="right"/>
    </xf>
    <xf numFmtId="170" fontId="23" fillId="0" borderId="3" xfId="25" applyFont="1" applyFill="1" applyBorder="1" applyAlignment="1">
      <alignment horizontal="left"/>
    </xf>
    <xf numFmtId="0" fontId="14" fillId="0" borderId="3" xfId="17" applyFont="1" applyBorder="1" applyAlignment="1">
      <alignment horizontal="center"/>
      <protection/>
    </xf>
    <xf numFmtId="0" fontId="14" fillId="0" borderId="36" xfId="17" applyFont="1" applyBorder="1" applyAlignment="1">
      <alignment horizontal="center"/>
      <protection/>
    </xf>
    <xf numFmtId="4" fontId="14" fillId="0" borderId="37" xfId="25" applyNumberFormat="1" applyFont="1" applyFill="1" applyBorder="1" applyAlignment="1">
      <alignment horizontal="right"/>
    </xf>
    <xf numFmtId="4" fontId="14" fillId="0" borderId="38" xfId="25" applyNumberFormat="1" applyFont="1" applyFill="1" applyBorder="1" applyAlignment="1">
      <alignment horizontal="right"/>
    </xf>
    <xf numFmtId="4" fontId="14" fillId="0" borderId="4" xfId="25" applyNumberFormat="1" applyFont="1" applyFill="1" applyBorder="1" applyAlignment="1">
      <alignment horizontal="right"/>
    </xf>
    <xf numFmtId="4" fontId="14" fillId="0" borderId="36" xfId="25" applyNumberFormat="1" applyFont="1" applyFill="1" applyBorder="1" applyAlignment="1">
      <alignment horizontal="right"/>
    </xf>
    <xf numFmtId="4" fontId="14" fillId="0" borderId="22" xfId="25" applyNumberFormat="1" applyFont="1" applyFill="1" applyBorder="1" applyAlignment="1">
      <alignment horizontal="right"/>
    </xf>
    <xf numFmtId="4" fontId="14" fillId="0" borderId="29" xfId="25" applyNumberFormat="1" applyFont="1" applyFill="1" applyBorder="1" applyAlignment="1">
      <alignment horizontal="right"/>
    </xf>
    <xf numFmtId="170" fontId="9" fillId="0" borderId="15" xfId="25" applyFont="1" applyFill="1" applyBorder="1" applyAlignment="1">
      <alignment horizontal="left"/>
    </xf>
    <xf numFmtId="170" fontId="9" fillId="0" borderId="3" xfId="25" applyFont="1" applyFill="1" applyBorder="1" applyAlignment="1">
      <alignment horizontal="left"/>
    </xf>
    <xf numFmtId="170" fontId="9" fillId="0" borderId="9" xfId="25" applyFont="1" applyFill="1" applyBorder="1" applyAlignment="1">
      <alignment horizontal="left"/>
    </xf>
    <xf numFmtId="0" fontId="14" fillId="0" borderId="39" xfId="17" applyFont="1" applyBorder="1" applyAlignment="1">
      <alignment horizontal="center"/>
      <protection/>
    </xf>
    <xf numFmtId="14" fontId="14" fillId="0" borderId="40" xfId="17" applyNumberFormat="1" applyFont="1" applyBorder="1" applyAlignment="1">
      <alignment horizontal="center"/>
      <protection/>
    </xf>
    <xf numFmtId="170" fontId="9" fillId="0" borderId="40" xfId="25" applyFont="1" applyFill="1" applyBorder="1" applyAlignment="1">
      <alignment horizontal="left"/>
    </xf>
    <xf numFmtId="0" fontId="14" fillId="0" borderId="40" xfId="17" applyFont="1" applyBorder="1" applyAlignment="1">
      <alignment horizontal="center"/>
      <protection/>
    </xf>
    <xf numFmtId="0" fontId="14" fillId="0" borderId="41" xfId="17" applyFont="1" applyBorder="1" applyAlignment="1">
      <alignment horizontal="center"/>
      <protection/>
    </xf>
    <xf numFmtId="4" fontId="14" fillId="0" borderId="40" xfId="25" applyNumberFormat="1" applyFont="1" applyFill="1" applyBorder="1" applyAlignment="1">
      <alignment horizontal="right"/>
    </xf>
    <xf numFmtId="4" fontId="14" fillId="0" borderId="42" xfId="25" applyNumberFormat="1" applyFont="1" applyFill="1" applyBorder="1" applyAlignment="1">
      <alignment horizontal="right"/>
    </xf>
    <xf numFmtId="4" fontId="14" fillId="0" borderId="43" xfId="25" applyNumberFormat="1" applyFont="1" applyFill="1" applyBorder="1" applyAlignment="1">
      <alignment horizontal="right"/>
    </xf>
    <xf numFmtId="4" fontId="14" fillId="0" borderId="44" xfId="25" applyNumberFormat="1" applyFont="1" applyFill="1" applyBorder="1" applyAlignment="1">
      <alignment horizontal="right"/>
    </xf>
    <xf numFmtId="169" fontId="14" fillId="0" borderId="45" xfId="25" applyNumberFormat="1" applyFont="1" applyFill="1" applyBorder="1" applyAlignment="1">
      <alignment horizontal="right"/>
    </xf>
    <xf numFmtId="170" fontId="9" fillId="0" borderId="28" xfId="25" applyFont="1" applyFill="1" applyBorder="1" applyAlignment="1">
      <alignment horizontal="left"/>
    </xf>
    <xf numFmtId="170" fontId="23" fillId="0" borderId="46" xfId="25" applyFont="1" applyFill="1" applyBorder="1" applyAlignment="1">
      <alignment horizontal="left"/>
    </xf>
    <xf numFmtId="170" fontId="22" fillId="3" borderId="11" xfId="25" applyFont="1" applyFill="1" applyBorder="1" applyAlignment="1">
      <alignment horizontal="center"/>
    </xf>
    <xf numFmtId="4" fontId="22" fillId="3" borderId="10" xfId="25" applyNumberFormat="1" applyFont="1" applyFill="1" applyBorder="1" applyAlignment="1">
      <alignment horizontal="right"/>
    </xf>
    <xf numFmtId="4" fontId="22" fillId="3" borderId="12" xfId="25" applyNumberFormat="1" applyFont="1" applyFill="1" applyBorder="1" applyAlignment="1">
      <alignment horizontal="right"/>
    </xf>
    <xf numFmtId="4" fontId="22" fillId="3" borderId="13" xfId="25" applyNumberFormat="1" applyFont="1" applyFill="1" applyBorder="1" applyAlignment="1">
      <alignment horizontal="right"/>
    </xf>
    <xf numFmtId="4" fontId="22" fillId="0" borderId="0" xfId="17" applyNumberFormat="1" applyFont="1" applyFill="1" applyBorder="1">
      <alignment/>
      <protection/>
    </xf>
    <xf numFmtId="170" fontId="22" fillId="0" borderId="0" xfId="25" applyFont="1" applyFill="1" applyBorder="1" applyAlignment="1">
      <alignment/>
    </xf>
    <xf numFmtId="170" fontId="22" fillId="3" borderId="11" xfId="25" applyFont="1" applyFill="1" applyBorder="1" applyAlignment="1">
      <alignment horizontal="right"/>
    </xf>
    <xf numFmtId="169" fontId="22" fillId="3" borderId="10" xfId="25" applyNumberFormat="1" applyFont="1" applyFill="1" applyBorder="1" applyAlignment="1">
      <alignment horizontal="right"/>
    </xf>
    <xf numFmtId="0" fontId="22" fillId="3" borderId="11" xfId="17" applyFont="1" applyFill="1" applyBorder="1" applyAlignment="1">
      <alignment horizontal="center"/>
      <protection/>
    </xf>
    <xf numFmtId="4" fontId="22" fillId="3" borderId="10" xfId="17" applyNumberFormat="1" applyFont="1" applyFill="1" applyBorder="1" applyAlignment="1">
      <alignment horizontal="right"/>
      <protection/>
    </xf>
    <xf numFmtId="4" fontId="22" fillId="3" borderId="13" xfId="17" applyNumberFormat="1" applyFont="1" applyFill="1" applyBorder="1" applyAlignment="1">
      <alignment horizontal="right"/>
      <protection/>
    </xf>
    <xf numFmtId="170" fontId="22" fillId="0" borderId="0" xfId="17" applyNumberFormat="1" applyFont="1" applyFill="1">
      <alignment/>
      <protection/>
    </xf>
    <xf numFmtId="0" fontId="22" fillId="0" borderId="0" xfId="17" applyFont="1" applyFill="1" applyBorder="1">
      <alignment/>
      <protection/>
    </xf>
    <xf numFmtId="0" fontId="14" fillId="0" borderId="47" xfId="17" applyFont="1" applyFill="1" applyBorder="1" applyAlignment="1">
      <alignment horizontal="center"/>
      <protection/>
    </xf>
    <xf numFmtId="0" fontId="14" fillId="0" borderId="46" xfId="17" applyFont="1" applyFill="1" applyBorder="1" applyAlignment="1">
      <alignment horizontal="center"/>
      <protection/>
    </xf>
    <xf numFmtId="0" fontId="14" fillId="0" borderId="46" xfId="17" applyFont="1" applyFill="1" applyBorder="1" applyAlignment="1">
      <alignment horizontal="left"/>
      <protection/>
    </xf>
    <xf numFmtId="0" fontId="14" fillId="0" borderId="48" xfId="17" applyFont="1" applyFill="1" applyBorder="1" applyAlignment="1">
      <alignment horizontal="center"/>
      <protection/>
    </xf>
    <xf numFmtId="170" fontId="9" fillId="0" borderId="46" xfId="25" applyFont="1" applyFill="1" applyBorder="1" applyAlignment="1">
      <alignment horizontal="center"/>
    </xf>
    <xf numFmtId="170" fontId="9" fillId="0" borderId="46" xfId="25" applyFont="1" applyFill="1" applyBorder="1" applyAlignment="1">
      <alignment/>
    </xf>
    <xf numFmtId="4" fontId="14" fillId="0" borderId="46" xfId="25" applyNumberFormat="1" applyFont="1" applyFill="1" applyBorder="1" applyAlignment="1">
      <alignment horizontal="right"/>
    </xf>
    <xf numFmtId="4" fontId="14" fillId="0" borderId="49" xfId="25" applyNumberFormat="1" applyFont="1" applyFill="1" applyBorder="1" applyAlignment="1">
      <alignment horizontal="right"/>
    </xf>
    <xf numFmtId="4" fontId="14" fillId="0" borderId="48" xfId="17" applyNumberFormat="1" applyFont="1" applyFill="1" applyBorder="1" applyAlignment="1">
      <alignment horizontal="right"/>
      <protection/>
    </xf>
    <xf numFmtId="4" fontId="14" fillId="0" borderId="50" xfId="25" applyNumberFormat="1" applyFont="1" applyFill="1" applyBorder="1" applyAlignment="1">
      <alignment horizontal="right"/>
    </xf>
    <xf numFmtId="169" fontId="14" fillId="0" borderId="51" xfId="25" applyNumberFormat="1" applyFont="1" applyFill="1" applyBorder="1" applyAlignment="1">
      <alignment horizontal="right"/>
    </xf>
    <xf numFmtId="0" fontId="14" fillId="0" borderId="27" xfId="17" applyFont="1" applyFill="1" applyBorder="1" applyAlignment="1">
      <alignment horizontal="center"/>
      <protection/>
    </xf>
    <xf numFmtId="0" fontId="14" fillId="0" borderId="28" xfId="17" applyFont="1" applyFill="1" applyBorder="1" applyAlignment="1">
      <alignment horizontal="center"/>
      <protection/>
    </xf>
    <xf numFmtId="0" fontId="14" fillId="0" borderId="28" xfId="17" applyFont="1" applyFill="1" applyBorder="1" applyAlignment="1">
      <alignment horizontal="left"/>
      <protection/>
    </xf>
    <xf numFmtId="0" fontId="14" fillId="0" borderId="29" xfId="17" applyFont="1" applyFill="1" applyBorder="1" applyAlignment="1">
      <alignment horizontal="center"/>
      <protection/>
    </xf>
    <xf numFmtId="170" fontId="9" fillId="0" borderId="28" xfId="25" applyFont="1" applyFill="1" applyBorder="1" applyAlignment="1">
      <alignment horizontal="center"/>
    </xf>
    <xf numFmtId="170" fontId="9" fillId="0" borderId="28" xfId="25" applyFont="1" applyFill="1" applyBorder="1" applyAlignment="1">
      <alignment/>
    </xf>
    <xf numFmtId="4" fontId="14" fillId="0" borderId="29" xfId="17" applyNumberFormat="1" applyFont="1" applyFill="1" applyBorder="1" applyAlignment="1">
      <alignment horizontal="right"/>
      <protection/>
    </xf>
    <xf numFmtId="4" fontId="14" fillId="0" borderId="52" xfId="25" applyNumberFormat="1" applyFont="1" applyFill="1" applyBorder="1" applyAlignment="1">
      <alignment horizontal="right"/>
    </xf>
    <xf numFmtId="0" fontId="14" fillId="0" borderId="14" xfId="17" applyFont="1" applyFill="1" applyBorder="1" applyAlignment="1">
      <alignment horizontal="center"/>
      <protection/>
    </xf>
    <xf numFmtId="0" fontId="14" fillId="0" borderId="15" xfId="17" applyFont="1" applyFill="1" applyBorder="1" applyAlignment="1">
      <alignment horizontal="center"/>
      <protection/>
    </xf>
    <xf numFmtId="0" fontId="14" fillId="0" borderId="15" xfId="17" applyFont="1" applyFill="1" applyBorder="1" applyAlignment="1">
      <alignment horizontal="left"/>
      <protection/>
    </xf>
    <xf numFmtId="0" fontId="14" fillId="0" borderId="16" xfId="17" applyFont="1" applyFill="1" applyBorder="1" applyAlignment="1">
      <alignment horizontal="center"/>
      <protection/>
    </xf>
    <xf numFmtId="170" fontId="9" fillId="0" borderId="15" xfId="25" applyFont="1" applyFill="1" applyBorder="1" applyAlignment="1">
      <alignment horizontal="center"/>
    </xf>
    <xf numFmtId="170" fontId="9" fillId="0" borderId="15" xfId="25" applyFont="1" applyFill="1" applyBorder="1" applyAlignment="1">
      <alignment/>
    </xf>
    <xf numFmtId="4" fontId="14" fillId="0" borderId="16" xfId="17" applyNumberFormat="1" applyFont="1" applyFill="1" applyBorder="1" applyAlignment="1">
      <alignment horizontal="right"/>
      <protection/>
    </xf>
    <xf numFmtId="4" fontId="14" fillId="0" borderId="53" xfId="25" applyNumberFormat="1" applyFont="1" applyFill="1" applyBorder="1" applyAlignment="1">
      <alignment horizontal="right"/>
    </xf>
    <xf numFmtId="0" fontId="14" fillId="0" borderId="21" xfId="17" applyFont="1" applyFill="1" applyBorder="1" applyAlignment="1">
      <alignment horizontal="center"/>
      <protection/>
    </xf>
    <xf numFmtId="0" fontId="14" fillId="0" borderId="9" xfId="17" applyFont="1" applyFill="1" applyBorder="1" applyAlignment="1">
      <alignment horizontal="center"/>
      <protection/>
    </xf>
    <xf numFmtId="0" fontId="14" fillId="0" borderId="9" xfId="17" applyFont="1" applyFill="1" applyBorder="1" applyAlignment="1">
      <alignment horizontal="left"/>
      <protection/>
    </xf>
    <xf numFmtId="170" fontId="9" fillId="0" borderId="9" xfId="25" applyFont="1" applyFill="1" applyBorder="1" applyAlignment="1">
      <alignment horizontal="center"/>
    </xf>
    <xf numFmtId="170" fontId="9" fillId="0" borderId="9" xfId="25" applyFont="1" applyFill="1" applyBorder="1" applyAlignment="1">
      <alignment/>
    </xf>
    <xf numFmtId="4" fontId="14" fillId="0" borderId="9" xfId="17" applyNumberFormat="1" applyFont="1" applyFill="1" applyBorder="1" applyAlignment="1">
      <alignment horizontal="right"/>
      <protection/>
    </xf>
    <xf numFmtId="4" fontId="14" fillId="0" borderId="54" xfId="25" applyNumberFormat="1" applyFont="1" applyFill="1" applyBorder="1" applyAlignment="1">
      <alignment horizontal="right"/>
    </xf>
    <xf numFmtId="169" fontId="14" fillId="0" borderId="55" xfId="25" applyNumberFormat="1" applyFont="1" applyFill="1" applyBorder="1" applyAlignment="1">
      <alignment horizontal="right"/>
    </xf>
    <xf numFmtId="0" fontId="14" fillId="2" borderId="47" xfId="17" applyFont="1" applyFill="1" applyBorder="1" applyAlignment="1">
      <alignment horizontal="center"/>
      <protection/>
    </xf>
    <xf numFmtId="14" fontId="14" fillId="2" borderId="15" xfId="17" applyNumberFormat="1" applyFont="1" applyFill="1" applyBorder="1" applyAlignment="1">
      <alignment horizontal="center"/>
      <protection/>
    </xf>
    <xf numFmtId="0" fontId="14" fillId="2" borderId="15" xfId="17" applyFont="1" applyFill="1" applyBorder="1" applyAlignment="1">
      <alignment horizontal="left"/>
      <protection/>
    </xf>
    <xf numFmtId="0" fontId="14" fillId="2" borderId="15" xfId="17" applyFont="1" applyFill="1" applyBorder="1" applyAlignment="1">
      <alignment horizontal="center"/>
      <protection/>
    </xf>
    <xf numFmtId="0" fontId="14" fillId="2" borderId="16" xfId="17" applyFont="1" applyFill="1" applyBorder="1" applyAlignment="1">
      <alignment horizontal="center"/>
      <protection/>
    </xf>
    <xf numFmtId="4" fontId="14" fillId="2" borderId="15" xfId="17" applyNumberFormat="1" applyFont="1" applyFill="1" applyBorder="1" applyAlignment="1">
      <alignment horizontal="right"/>
      <protection/>
    </xf>
    <xf numFmtId="4" fontId="14" fillId="2" borderId="15" xfId="25" applyNumberFormat="1" applyFont="1" applyFill="1" applyBorder="1" applyAlignment="1">
      <alignment horizontal="right"/>
    </xf>
    <xf numFmtId="4" fontId="14" fillId="2" borderId="17" xfId="25" applyNumberFormat="1" applyFont="1" applyFill="1" applyBorder="1" applyAlignment="1">
      <alignment horizontal="right"/>
    </xf>
    <xf numFmtId="4" fontId="14" fillId="2" borderId="18" xfId="17" applyNumberFormat="1" applyFont="1" applyFill="1" applyBorder="1" applyAlignment="1">
      <alignment horizontal="right"/>
      <protection/>
    </xf>
    <xf numFmtId="4" fontId="14" fillId="2" borderId="19" xfId="25" applyNumberFormat="1" applyFont="1" applyFill="1" applyBorder="1" applyAlignment="1">
      <alignment horizontal="right"/>
    </xf>
    <xf numFmtId="169" fontId="14" fillId="2" borderId="20" xfId="25" applyNumberFormat="1" applyFont="1" applyFill="1" applyBorder="1" applyAlignment="1">
      <alignment horizontal="right"/>
    </xf>
    <xf numFmtId="4" fontId="14" fillId="0" borderId="0" xfId="17" applyNumberFormat="1" applyFont="1">
      <alignment/>
      <protection/>
    </xf>
    <xf numFmtId="0" fontId="24" fillId="0" borderId="0" xfId="17" applyFont="1">
      <alignment/>
      <protection/>
    </xf>
    <xf numFmtId="0" fontId="25" fillId="3" borderId="10" xfId="17" applyFont="1" applyFill="1" applyBorder="1" applyAlignment="1">
      <alignment horizontal="center"/>
      <protection/>
    </xf>
    <xf numFmtId="0" fontId="25" fillId="3" borderId="10" xfId="17" applyFont="1" applyFill="1" applyBorder="1" applyAlignment="1">
      <alignment/>
      <protection/>
    </xf>
    <xf numFmtId="0" fontId="25" fillId="3" borderId="11" xfId="17" applyFont="1" applyFill="1" applyBorder="1" applyAlignment="1">
      <alignment horizontal="center"/>
      <protection/>
    </xf>
    <xf numFmtId="4" fontId="25" fillId="3" borderId="10" xfId="17" applyNumberFormat="1" applyFont="1" applyFill="1" applyBorder="1" applyAlignment="1">
      <alignment horizontal="right"/>
      <protection/>
    </xf>
    <xf numFmtId="4" fontId="25" fillId="3" borderId="10" xfId="25" applyNumberFormat="1" applyFont="1" applyFill="1" applyBorder="1" applyAlignment="1">
      <alignment horizontal="right"/>
    </xf>
    <xf numFmtId="4" fontId="25" fillId="3" borderId="12" xfId="25" applyNumberFormat="1" applyFont="1" applyFill="1" applyBorder="1" applyAlignment="1">
      <alignment horizontal="right"/>
    </xf>
    <xf numFmtId="4" fontId="25" fillId="3" borderId="13" xfId="17" applyNumberFormat="1" applyFont="1" applyFill="1" applyBorder="1" applyAlignment="1">
      <alignment horizontal="right"/>
      <protection/>
    </xf>
    <xf numFmtId="169" fontId="25" fillId="3" borderId="10" xfId="25" applyNumberFormat="1" applyFont="1" applyFill="1" applyBorder="1" applyAlignment="1">
      <alignment horizontal="right"/>
    </xf>
    <xf numFmtId="170" fontId="26" fillId="0" borderId="3" xfId="25" applyFont="1" applyFill="1" applyBorder="1" applyAlignment="1">
      <alignment horizontal="left"/>
    </xf>
    <xf numFmtId="170" fontId="14" fillId="0" borderId="9" xfId="25" applyFont="1" applyFill="1" applyBorder="1" applyAlignment="1">
      <alignment horizontal="left"/>
    </xf>
    <xf numFmtId="0" fontId="14" fillId="0" borderId="34" xfId="17" applyFont="1" applyFill="1" applyBorder="1" applyAlignment="1">
      <alignment horizontal="center"/>
      <protection/>
    </xf>
    <xf numFmtId="14" fontId="14" fillId="0" borderId="3" xfId="17" applyNumberFormat="1" applyFont="1" applyFill="1" applyBorder="1" applyAlignment="1">
      <alignment horizontal="center"/>
      <protection/>
    </xf>
    <xf numFmtId="170" fontId="14" fillId="0" borderId="3" xfId="25" applyFont="1" applyFill="1" applyBorder="1" applyAlignment="1">
      <alignment horizontal="left"/>
    </xf>
    <xf numFmtId="170" fontId="14" fillId="0" borderId="3" xfId="25" applyFont="1" applyFill="1" applyBorder="1" applyAlignment="1">
      <alignment horizontal="center"/>
    </xf>
    <xf numFmtId="170" fontId="14" fillId="0" borderId="36" xfId="25" applyFont="1" applyFill="1" applyBorder="1" applyAlignment="1">
      <alignment horizontal="center"/>
    </xf>
    <xf numFmtId="14" fontId="14" fillId="0" borderId="9" xfId="17" applyNumberFormat="1" applyFont="1" applyFill="1" applyBorder="1" applyAlignment="1">
      <alignment horizontal="center"/>
      <protection/>
    </xf>
    <xf numFmtId="170" fontId="14" fillId="0" borderId="9" xfId="25" applyFont="1" applyFill="1" applyBorder="1" applyAlignment="1">
      <alignment horizontal="center"/>
    </xf>
    <xf numFmtId="170" fontId="14" fillId="0" borderId="22" xfId="25" applyFont="1" applyFill="1" applyBorder="1" applyAlignment="1">
      <alignment horizontal="center"/>
    </xf>
    <xf numFmtId="170" fontId="14" fillId="0" borderId="0" xfId="17" applyNumberFormat="1" applyFont="1">
      <alignment/>
      <protection/>
    </xf>
    <xf numFmtId="0" fontId="14" fillId="4" borderId="56" xfId="17" applyFont="1" applyFill="1" applyBorder="1" applyAlignment="1">
      <alignment horizontal="center"/>
      <protection/>
    </xf>
    <xf numFmtId="173" fontId="14" fillId="4" borderId="57" xfId="17" applyNumberFormat="1" applyFont="1" applyFill="1" applyBorder="1" applyAlignment="1">
      <alignment horizontal="center"/>
      <protection/>
    </xf>
    <xf numFmtId="170" fontId="24" fillId="4" borderId="57" xfId="25" applyFont="1" applyFill="1" applyBorder="1" applyAlignment="1">
      <alignment horizontal="left"/>
    </xf>
    <xf numFmtId="170" fontId="24" fillId="4" borderId="57" xfId="25" applyFont="1" applyFill="1" applyBorder="1" applyAlignment="1">
      <alignment horizontal="center"/>
    </xf>
    <xf numFmtId="170" fontId="24" fillId="4" borderId="58" xfId="25" applyFont="1" applyFill="1" applyBorder="1" applyAlignment="1">
      <alignment horizontal="center"/>
    </xf>
    <xf numFmtId="4" fontId="24" fillId="4" borderId="59" xfId="25" applyNumberFormat="1" applyFont="1" applyFill="1" applyBorder="1" applyAlignment="1">
      <alignment horizontal="right"/>
    </xf>
    <xf numFmtId="4" fontId="24" fillId="4" borderId="60" xfId="25" applyNumberFormat="1" applyFont="1" applyFill="1" applyBorder="1" applyAlignment="1">
      <alignment/>
    </xf>
    <xf numFmtId="4" fontId="24" fillId="4" borderId="57" xfId="25" applyNumberFormat="1" applyFont="1" applyFill="1" applyBorder="1" applyAlignment="1">
      <alignment/>
    </xf>
    <xf numFmtId="169" fontId="24" fillId="4" borderId="61" xfId="25" applyNumberFormat="1" applyFont="1" applyFill="1" applyBorder="1" applyAlignment="1">
      <alignment horizontal="right"/>
    </xf>
    <xf numFmtId="170" fontId="24" fillId="0" borderId="0" xfId="17" applyNumberFormat="1" applyFont="1" applyFill="1" applyBorder="1">
      <alignment/>
      <protection/>
    </xf>
    <xf numFmtId="4" fontId="14" fillId="0" borderId="3" xfId="25" applyNumberFormat="1" applyFont="1" applyBorder="1" applyAlignment="1">
      <alignment horizontal="right"/>
    </xf>
    <xf numFmtId="4" fontId="14" fillId="0" borderId="37" xfId="25" applyNumberFormat="1" applyFont="1" applyBorder="1" applyAlignment="1">
      <alignment horizontal="right"/>
    </xf>
    <xf numFmtId="4" fontId="14" fillId="0" borderId="4" xfId="25" applyNumberFormat="1" applyFont="1" applyBorder="1" applyAlignment="1">
      <alignment horizontal="right"/>
    </xf>
    <xf numFmtId="4" fontId="14" fillId="0" borderId="38" xfId="25" applyNumberFormat="1" applyFont="1" applyBorder="1" applyAlignment="1">
      <alignment horizontal="right"/>
    </xf>
    <xf numFmtId="169" fontId="14" fillId="0" borderId="35" xfId="25" applyNumberFormat="1" applyFont="1" applyBorder="1" applyAlignment="1">
      <alignment horizontal="right"/>
    </xf>
    <xf numFmtId="170" fontId="14" fillId="0" borderId="0" xfId="25" applyFont="1" applyBorder="1" applyAlignment="1">
      <alignment/>
    </xf>
    <xf numFmtId="4" fontId="14" fillId="0" borderId="9" xfId="25" applyNumberFormat="1" applyFont="1" applyBorder="1" applyAlignment="1">
      <alignment horizontal="right"/>
    </xf>
    <xf numFmtId="4" fontId="14" fillId="0" borderId="23" xfId="25" applyNumberFormat="1" applyFont="1" applyBorder="1" applyAlignment="1">
      <alignment horizontal="right"/>
    </xf>
    <xf numFmtId="4" fontId="14" fillId="0" borderId="24" xfId="25" applyNumberFormat="1" applyFont="1" applyBorder="1" applyAlignment="1">
      <alignment horizontal="right"/>
    </xf>
    <xf numFmtId="4" fontId="14" fillId="0" borderId="25" xfId="25" applyNumberFormat="1" applyFont="1" applyBorder="1" applyAlignment="1">
      <alignment horizontal="right"/>
    </xf>
    <xf numFmtId="169" fontId="14" fillId="0" borderId="26" xfId="25" applyNumberFormat="1" applyFont="1" applyBorder="1" applyAlignment="1">
      <alignment horizontal="right"/>
    </xf>
    <xf numFmtId="170" fontId="14" fillId="0" borderId="0" xfId="17" applyNumberFormat="1" applyFont="1" applyFill="1" applyBorder="1">
      <alignment/>
      <protection/>
    </xf>
    <xf numFmtId="0" fontId="26" fillId="4" borderId="10" xfId="17" applyFont="1" applyFill="1" applyBorder="1" applyAlignment="1">
      <alignment horizontal="center"/>
      <protection/>
    </xf>
    <xf numFmtId="173" fontId="26" fillId="4" borderId="10" xfId="17" applyNumberFormat="1" applyFont="1" applyFill="1" applyBorder="1" applyAlignment="1">
      <alignment horizontal="center"/>
      <protection/>
    </xf>
    <xf numFmtId="170" fontId="27" fillId="4" borderId="10" xfId="25" applyFont="1" applyFill="1" applyBorder="1" applyAlignment="1">
      <alignment horizontal="left"/>
    </xf>
    <xf numFmtId="170" fontId="27" fillId="4" borderId="10" xfId="25" applyFont="1" applyFill="1" applyBorder="1" applyAlignment="1">
      <alignment horizontal="center"/>
    </xf>
    <xf numFmtId="170" fontId="27" fillId="4" borderId="11" xfId="25" applyFont="1" applyFill="1" applyBorder="1" applyAlignment="1">
      <alignment horizontal="center"/>
    </xf>
    <xf numFmtId="4" fontId="27" fillId="4" borderId="12" xfId="25" applyNumberFormat="1" applyFont="1" applyFill="1" applyBorder="1" applyAlignment="1">
      <alignment horizontal="right"/>
    </xf>
    <xf numFmtId="4" fontId="27" fillId="4" borderId="13" xfId="25" applyNumberFormat="1" applyFont="1" applyFill="1" applyBorder="1" applyAlignment="1">
      <alignment/>
    </xf>
    <xf numFmtId="4" fontId="27" fillId="4" borderId="10" xfId="25" applyNumberFormat="1" applyFont="1" applyFill="1" applyBorder="1" applyAlignment="1">
      <alignment/>
    </xf>
    <xf numFmtId="169" fontId="27" fillId="4" borderId="10" xfId="25" applyNumberFormat="1" applyFont="1" applyFill="1" applyBorder="1" applyAlignment="1">
      <alignment horizontal="right"/>
    </xf>
    <xf numFmtId="170" fontId="28" fillId="0" borderId="0" xfId="17" applyNumberFormat="1" applyFont="1" applyFill="1" applyBorder="1">
      <alignment/>
      <protection/>
    </xf>
    <xf numFmtId="4" fontId="29" fillId="0" borderId="0" xfId="17" applyNumberFormat="1" applyFont="1" applyFill="1" applyBorder="1">
      <alignment/>
      <protection/>
    </xf>
    <xf numFmtId="0" fontId="29" fillId="0" borderId="0" xfId="17" applyFont="1" applyFill="1" applyBorder="1">
      <alignment/>
      <protection/>
    </xf>
    <xf numFmtId="170" fontId="14" fillId="0" borderId="15" xfId="25" applyFont="1" applyFill="1" applyBorder="1" applyAlignment="1">
      <alignment horizontal="left"/>
    </xf>
    <xf numFmtId="4" fontId="14" fillId="0" borderId="15" xfId="25" applyNumberFormat="1" applyFont="1" applyBorder="1" applyAlignment="1">
      <alignment horizontal="right"/>
    </xf>
    <xf numFmtId="4" fontId="14" fillId="0" borderId="17" xfId="25" applyNumberFormat="1" applyFont="1" applyBorder="1" applyAlignment="1">
      <alignment horizontal="right"/>
    </xf>
    <xf numFmtId="4" fontId="14" fillId="0" borderId="18" xfId="25" applyNumberFormat="1" applyFont="1" applyBorder="1" applyAlignment="1">
      <alignment horizontal="right"/>
    </xf>
    <xf numFmtId="4" fontId="14" fillId="0" borderId="19" xfId="25" applyNumberFormat="1" applyFont="1" applyBorder="1" applyAlignment="1">
      <alignment horizontal="right"/>
    </xf>
    <xf numFmtId="169" fontId="14" fillId="0" borderId="20" xfId="25" applyNumberFormat="1" applyFont="1" applyBorder="1" applyAlignment="1">
      <alignment horizontal="right"/>
    </xf>
    <xf numFmtId="170" fontId="28" fillId="0" borderId="0" xfId="17" applyNumberFormat="1" applyFont="1" applyFill="1">
      <alignment/>
      <protection/>
    </xf>
    <xf numFmtId="0" fontId="26" fillId="0" borderId="21" xfId="17" applyFont="1" applyFill="1" applyBorder="1" applyAlignment="1">
      <alignment horizontal="center"/>
      <protection/>
    </xf>
    <xf numFmtId="14" fontId="26" fillId="0" borderId="9" xfId="17" applyNumberFormat="1" applyFont="1" applyFill="1" applyBorder="1" applyAlignment="1">
      <alignment horizontal="center"/>
      <protection/>
    </xf>
    <xf numFmtId="170" fontId="26" fillId="0" borderId="9" xfId="25" applyFont="1" applyFill="1" applyBorder="1" applyAlignment="1">
      <alignment horizontal="left"/>
    </xf>
    <xf numFmtId="170" fontId="26" fillId="0" borderId="9" xfId="25" applyFont="1" applyFill="1" applyBorder="1" applyAlignment="1">
      <alignment horizontal="center"/>
    </xf>
    <xf numFmtId="170" fontId="26" fillId="0" borderId="22" xfId="25" applyFont="1" applyFill="1" applyBorder="1" applyAlignment="1">
      <alignment horizontal="center"/>
    </xf>
    <xf numFmtId="4" fontId="26" fillId="0" borderId="9" xfId="25" applyNumberFormat="1" applyFont="1" applyFill="1" applyBorder="1" applyAlignment="1">
      <alignment horizontal="right"/>
    </xf>
    <xf numFmtId="4" fontId="26" fillId="0" borderId="23" xfId="25" applyNumberFormat="1" applyFont="1" applyFill="1" applyBorder="1" applyAlignment="1">
      <alignment horizontal="right"/>
    </xf>
    <xf numFmtId="4" fontId="26" fillId="0" borderId="24" xfId="25" applyNumberFormat="1" applyFont="1" applyFill="1" applyBorder="1" applyAlignment="1">
      <alignment horizontal="right"/>
    </xf>
    <xf numFmtId="4" fontId="26" fillId="0" borderId="25" xfId="25" applyNumberFormat="1" applyFont="1" applyFill="1" applyBorder="1" applyAlignment="1">
      <alignment horizontal="right"/>
    </xf>
    <xf numFmtId="169" fontId="26" fillId="0" borderId="26" xfId="25" applyNumberFormat="1" applyFont="1" applyFill="1" applyBorder="1" applyAlignment="1">
      <alignment horizontal="right"/>
    </xf>
    <xf numFmtId="170" fontId="26" fillId="0" borderId="0" xfId="17" applyNumberFormat="1" applyFont="1" applyFill="1">
      <alignment/>
      <protection/>
    </xf>
    <xf numFmtId="4" fontId="27" fillId="0" borderId="0" xfId="17" applyNumberFormat="1" applyFont="1" applyFill="1" applyBorder="1">
      <alignment/>
      <protection/>
    </xf>
    <xf numFmtId="0" fontId="27" fillId="0" borderId="0" xfId="17" applyFont="1" applyFill="1" applyBorder="1">
      <alignment/>
      <protection/>
    </xf>
    <xf numFmtId="169" fontId="9" fillId="0" borderId="35" xfId="25" applyNumberFormat="1" applyFont="1" applyBorder="1" applyAlignment="1">
      <alignment/>
    </xf>
    <xf numFmtId="172" fontId="14" fillId="0" borderId="0" xfId="25" applyNumberFormat="1" applyFont="1" applyBorder="1" applyAlignment="1">
      <alignment/>
    </xf>
    <xf numFmtId="169" fontId="9" fillId="0" borderId="26" xfId="25" applyNumberFormat="1" applyFont="1" applyBorder="1" applyAlignment="1">
      <alignment/>
    </xf>
    <xf numFmtId="0" fontId="14" fillId="4" borderId="10" xfId="17" applyFont="1" applyFill="1" applyBorder="1" applyAlignment="1">
      <alignment horizontal="center"/>
      <protection/>
    </xf>
    <xf numFmtId="173" fontId="14" fillId="4" borderId="10" xfId="17" applyNumberFormat="1" applyFont="1" applyFill="1" applyBorder="1" applyAlignment="1">
      <alignment horizontal="center"/>
      <protection/>
    </xf>
    <xf numFmtId="170" fontId="24" fillId="4" borderId="10" xfId="25" applyFont="1" applyFill="1" applyBorder="1" applyAlignment="1">
      <alignment horizontal="left"/>
    </xf>
    <xf numFmtId="170" fontId="24" fillId="4" borderId="10" xfId="25" applyFont="1" applyFill="1" applyBorder="1" applyAlignment="1">
      <alignment horizontal="center"/>
    </xf>
    <xf numFmtId="170" fontId="24" fillId="4" borderId="11" xfId="25" applyFont="1" applyFill="1" applyBorder="1" applyAlignment="1">
      <alignment horizontal="center"/>
    </xf>
    <xf numFmtId="4" fontId="24" fillId="4" borderId="13" xfId="25" applyNumberFormat="1" applyFont="1" applyFill="1" applyBorder="1" applyAlignment="1">
      <alignment/>
    </xf>
    <xf numFmtId="4" fontId="24" fillId="4" borderId="10" xfId="25" applyNumberFormat="1" applyFont="1" applyFill="1" applyBorder="1" applyAlignment="1">
      <alignment/>
    </xf>
    <xf numFmtId="0" fontId="14" fillId="0" borderId="3" xfId="17" applyFont="1" applyFill="1" applyBorder="1" applyAlignment="1">
      <alignment horizontal="center"/>
      <protection/>
    </xf>
    <xf numFmtId="0" fontId="14" fillId="0" borderId="36" xfId="17" applyFont="1" applyFill="1" applyBorder="1" applyAlignment="1">
      <alignment horizontal="center"/>
      <protection/>
    </xf>
    <xf numFmtId="0" fontId="14" fillId="0" borderId="0" xfId="17" applyFont="1" applyFill="1">
      <alignment/>
      <protection/>
    </xf>
    <xf numFmtId="4" fontId="14" fillId="0" borderId="0" xfId="17" applyNumberFormat="1" applyFont="1" applyFill="1">
      <alignment/>
      <protection/>
    </xf>
    <xf numFmtId="0" fontId="14" fillId="0" borderId="22" xfId="17" applyFont="1" applyFill="1" applyBorder="1" applyAlignment="1">
      <alignment horizontal="center"/>
      <protection/>
    </xf>
    <xf numFmtId="170" fontId="30" fillId="0" borderId="0" xfId="17" applyNumberFormat="1" applyFont="1" applyFill="1">
      <alignment/>
      <protection/>
    </xf>
    <xf numFmtId="4" fontId="25" fillId="0" borderId="0" xfId="17" applyNumberFormat="1" applyFont="1" applyFill="1" applyBorder="1">
      <alignment/>
      <protection/>
    </xf>
    <xf numFmtId="0" fontId="25" fillId="0" borderId="0" xfId="17" applyFont="1" applyFill="1" applyBorder="1">
      <alignment/>
      <protection/>
    </xf>
    <xf numFmtId="0" fontId="21" fillId="3" borderId="11" xfId="17" applyFont="1" applyFill="1" applyBorder="1" applyAlignment="1">
      <alignment horizontal="center"/>
      <protection/>
    </xf>
    <xf numFmtId="4" fontId="21" fillId="3" borderId="10" xfId="17" applyNumberFormat="1" applyFont="1" applyFill="1" applyBorder="1" applyAlignment="1">
      <alignment horizontal="right"/>
      <protection/>
    </xf>
    <xf numFmtId="4" fontId="21" fillId="3" borderId="10" xfId="25" applyNumberFormat="1" applyFont="1" applyFill="1" applyBorder="1" applyAlignment="1">
      <alignment horizontal="right"/>
    </xf>
    <xf numFmtId="4" fontId="21" fillId="3" borderId="13" xfId="17" applyNumberFormat="1" applyFont="1" applyFill="1" applyBorder="1" applyAlignment="1">
      <alignment horizontal="right"/>
      <protection/>
    </xf>
    <xf numFmtId="0" fontId="26" fillId="0" borderId="47" xfId="17" applyFont="1" applyFill="1" applyBorder="1" applyAlignment="1">
      <alignment horizontal="center"/>
      <protection/>
    </xf>
    <xf numFmtId="14" fontId="26" fillId="0" borderId="46" xfId="17" applyNumberFormat="1" applyFont="1" applyFill="1" applyBorder="1" applyAlignment="1">
      <alignment horizontal="center"/>
      <protection/>
    </xf>
    <xf numFmtId="170" fontId="26" fillId="0" borderId="46" xfId="25" applyFont="1" applyFill="1" applyBorder="1" applyAlignment="1">
      <alignment horizontal="left"/>
    </xf>
    <xf numFmtId="170" fontId="26" fillId="0" borderId="46" xfId="25" applyFont="1" applyFill="1" applyBorder="1" applyAlignment="1">
      <alignment horizontal="center"/>
    </xf>
    <xf numFmtId="170" fontId="26" fillId="0" borderId="48" xfId="25" applyFont="1" applyFill="1" applyBorder="1" applyAlignment="1">
      <alignment horizontal="center"/>
    </xf>
    <xf numFmtId="4" fontId="26" fillId="0" borderId="46" xfId="25" applyNumberFormat="1" applyFont="1" applyFill="1" applyBorder="1" applyAlignment="1">
      <alignment horizontal="right"/>
    </xf>
    <xf numFmtId="4" fontId="26" fillId="0" borderId="49" xfId="25" applyNumberFormat="1" applyFont="1" applyFill="1" applyBorder="1" applyAlignment="1">
      <alignment horizontal="right"/>
    </xf>
    <xf numFmtId="4" fontId="26" fillId="0" borderId="62" xfId="25" applyNumberFormat="1" applyFont="1" applyFill="1" applyBorder="1" applyAlignment="1">
      <alignment horizontal="right"/>
    </xf>
    <xf numFmtId="4" fontId="26" fillId="0" borderId="63" xfId="25" applyNumberFormat="1" applyFont="1" applyFill="1" applyBorder="1" applyAlignment="1">
      <alignment horizontal="right"/>
    </xf>
    <xf numFmtId="169" fontId="26" fillId="0" borderId="51" xfId="25" applyNumberFormat="1" applyFont="1" applyFill="1" applyBorder="1" applyAlignment="1">
      <alignment horizontal="right"/>
    </xf>
    <xf numFmtId="0" fontId="26" fillId="0" borderId="27" xfId="17" applyFont="1" applyFill="1" applyBorder="1" applyAlignment="1">
      <alignment horizontal="center"/>
      <protection/>
    </xf>
    <xf numFmtId="14" fontId="26" fillId="0" borderId="28" xfId="17" applyNumberFormat="1" applyFont="1" applyFill="1" applyBorder="1" applyAlignment="1">
      <alignment horizontal="center"/>
      <protection/>
    </xf>
    <xf numFmtId="170" fontId="26" fillId="0" borderId="28" xfId="25" applyFont="1" applyFill="1" applyBorder="1" applyAlignment="1">
      <alignment horizontal="left"/>
    </xf>
    <xf numFmtId="170" fontId="26" fillId="0" borderId="28" xfId="25" applyFont="1" applyFill="1" applyBorder="1" applyAlignment="1">
      <alignment horizontal="center"/>
    </xf>
    <xf numFmtId="170" fontId="26" fillId="0" borderId="29" xfId="25" applyFont="1" applyFill="1" applyBorder="1" applyAlignment="1">
      <alignment horizontal="center"/>
    </xf>
    <xf numFmtId="4" fontId="26" fillId="0" borderId="28" xfId="25" applyNumberFormat="1" applyFont="1" applyFill="1" applyBorder="1" applyAlignment="1">
      <alignment horizontal="right"/>
    </xf>
    <xf numFmtId="4" fontId="26" fillId="0" borderId="30" xfId="25" applyNumberFormat="1" applyFont="1" applyFill="1" applyBorder="1" applyAlignment="1">
      <alignment horizontal="right"/>
    </xf>
    <xf numFmtId="4" fontId="26" fillId="0" borderId="31" xfId="25" applyNumberFormat="1" applyFont="1" applyFill="1" applyBorder="1" applyAlignment="1">
      <alignment horizontal="right"/>
    </xf>
    <xf numFmtId="4" fontId="26" fillId="0" borderId="32" xfId="25" applyNumberFormat="1" applyFont="1" applyFill="1" applyBorder="1" applyAlignment="1">
      <alignment horizontal="right"/>
    </xf>
    <xf numFmtId="169" fontId="26" fillId="0" borderId="33" xfId="25" applyNumberFormat="1" applyFont="1" applyFill="1" applyBorder="1" applyAlignment="1">
      <alignment horizontal="right"/>
    </xf>
    <xf numFmtId="0" fontId="24" fillId="4" borderId="10" xfId="17" applyFont="1" applyFill="1" applyBorder="1" applyAlignment="1">
      <alignment horizontal="left" wrapText="1"/>
      <protection/>
    </xf>
    <xf numFmtId="0" fontId="22" fillId="0" borderId="64" xfId="17" applyFont="1" applyFill="1" applyBorder="1" applyAlignment="1">
      <alignment vertical="center"/>
      <protection/>
    </xf>
    <xf numFmtId="4" fontId="22" fillId="0" borderId="64" xfId="17" applyNumberFormat="1" applyFont="1" applyFill="1" applyBorder="1" applyAlignment="1">
      <alignment horizontal="right" vertical="center"/>
      <protection/>
    </xf>
    <xf numFmtId="4" fontId="22" fillId="0" borderId="58" xfId="17" applyNumberFormat="1" applyFont="1" applyFill="1" applyBorder="1" applyAlignment="1">
      <alignment horizontal="right" vertical="center"/>
      <protection/>
    </xf>
    <xf numFmtId="4" fontId="22" fillId="0" borderId="57" xfId="17" applyNumberFormat="1" applyFont="1" applyFill="1" applyBorder="1" applyAlignment="1">
      <alignment horizontal="right" vertical="center"/>
      <protection/>
    </xf>
    <xf numFmtId="4" fontId="22" fillId="0" borderId="65" xfId="17" applyNumberFormat="1" applyFont="1" applyFill="1" applyBorder="1" applyAlignment="1">
      <alignment horizontal="right" vertical="center"/>
      <protection/>
    </xf>
    <xf numFmtId="4" fontId="22" fillId="0" borderId="10" xfId="17" applyNumberFormat="1" applyFont="1" applyFill="1" applyBorder="1" applyAlignment="1">
      <alignment horizontal="right" vertical="center"/>
      <protection/>
    </xf>
    <xf numFmtId="169" fontId="22" fillId="0" borderId="51" xfId="17" applyNumberFormat="1" applyFont="1" applyFill="1" applyBorder="1" applyAlignment="1">
      <alignment horizontal="right" vertical="center"/>
      <protection/>
    </xf>
    <xf numFmtId="43" fontId="22" fillId="0" borderId="0" xfId="17" applyNumberFormat="1" applyFont="1" applyFill="1" applyBorder="1">
      <alignment/>
      <protection/>
    </xf>
    <xf numFmtId="171" fontId="22" fillId="0" borderId="0" xfId="17" applyNumberFormat="1" applyFont="1" applyFill="1" applyBorder="1">
      <alignment/>
      <protection/>
    </xf>
    <xf numFmtId="169" fontId="22" fillId="0" borderId="55" xfId="17" applyNumberFormat="1" applyFont="1" applyFill="1" applyBorder="1" applyAlignment="1">
      <alignment horizontal="right" vertical="center"/>
      <protection/>
    </xf>
    <xf numFmtId="0" fontId="22" fillId="0" borderId="0" xfId="17" applyFont="1" applyFill="1" applyBorder="1" applyAlignment="1">
      <alignment horizontal="center"/>
      <protection/>
    </xf>
    <xf numFmtId="0" fontId="21" fillId="0" borderId="66" xfId="17" applyFont="1" applyFill="1" applyBorder="1">
      <alignment/>
      <protection/>
    </xf>
    <xf numFmtId="0" fontId="21" fillId="0" borderId="67" xfId="17" applyFont="1" applyFill="1" applyBorder="1" applyAlignment="1">
      <alignment horizontal="center"/>
      <protection/>
    </xf>
    <xf numFmtId="0" fontId="21" fillId="0" borderId="67" xfId="17" applyFont="1" applyFill="1" applyBorder="1" applyAlignment="1">
      <alignment horizontal="left"/>
      <protection/>
    </xf>
    <xf numFmtId="0" fontId="21" fillId="0" borderId="67" xfId="17" applyFont="1" applyFill="1" applyBorder="1">
      <alignment/>
      <protection/>
    </xf>
    <xf numFmtId="0" fontId="21" fillId="0" borderId="67" xfId="17" applyFont="1" applyFill="1" applyBorder="1" applyAlignment="1">
      <alignment horizontal="right"/>
      <protection/>
    </xf>
    <xf numFmtId="0" fontId="21" fillId="0" borderId="10" xfId="17" applyFont="1" applyFill="1" applyBorder="1" applyAlignment="1">
      <alignment horizontal="right"/>
      <protection/>
    </xf>
    <xf numFmtId="169" fontId="21" fillId="0" borderId="45" xfId="17" applyNumberFormat="1" applyFont="1" applyFill="1" applyBorder="1" applyAlignment="1">
      <alignment horizontal="right"/>
      <protection/>
    </xf>
    <xf numFmtId="0" fontId="14" fillId="0" borderId="0" xfId="17" applyFont="1" applyFill="1" applyAlignment="1">
      <alignment horizontal="center"/>
      <protection/>
    </xf>
    <xf numFmtId="0" fontId="14" fillId="0" borderId="0" xfId="17" applyFont="1" applyFill="1" applyAlignment="1">
      <alignment horizontal="left"/>
      <protection/>
    </xf>
    <xf numFmtId="0" fontId="14" fillId="0" borderId="0" xfId="17" applyFont="1" applyFill="1" applyAlignment="1">
      <alignment horizontal="right"/>
      <protection/>
    </xf>
    <xf numFmtId="0" fontId="24" fillId="0" borderId="0" xfId="17" applyFont="1" applyFill="1" applyBorder="1" applyAlignment="1">
      <alignment horizontal="right"/>
      <protection/>
    </xf>
    <xf numFmtId="167" fontId="22" fillId="5" borderId="61" xfId="17" applyNumberFormat="1" applyFont="1" applyFill="1" applyBorder="1" applyAlignment="1">
      <alignment horizontal="right" vertical="center"/>
      <protection/>
    </xf>
    <xf numFmtId="169" fontId="14" fillId="0" borderId="0" xfId="17" applyNumberFormat="1" applyFont="1" applyFill="1">
      <alignment/>
      <protection/>
    </xf>
    <xf numFmtId="4" fontId="22" fillId="0" borderId="68" xfId="17" applyNumberFormat="1" applyFont="1" applyFill="1" applyBorder="1" applyAlignment="1">
      <alignment horizontal="right" vertical="center"/>
      <protection/>
    </xf>
    <xf numFmtId="4" fontId="22" fillId="0" borderId="69" xfId="17" applyNumberFormat="1" applyFont="1" applyFill="1" applyBorder="1" applyAlignment="1">
      <alignment horizontal="right" vertical="center"/>
      <protection/>
    </xf>
    <xf numFmtId="0" fontId="22" fillId="0" borderId="69" xfId="17" applyFont="1" applyFill="1" applyBorder="1" applyAlignment="1">
      <alignment horizontal="right" vertical="center"/>
      <protection/>
    </xf>
    <xf numFmtId="0" fontId="24" fillId="0" borderId="0" xfId="17" applyFont="1" applyFill="1" applyBorder="1" applyAlignment="1">
      <alignment horizontal="center" vertical="center"/>
      <protection/>
    </xf>
    <xf numFmtId="0" fontId="14" fillId="0" borderId="0" xfId="17" applyFont="1" applyFill="1" applyBorder="1" applyAlignment="1">
      <alignment horizontal="left" vertical="center"/>
      <protection/>
    </xf>
    <xf numFmtId="43" fontId="24" fillId="0" borderId="0" xfId="17" applyNumberFormat="1" applyFont="1" applyFill="1" applyBorder="1" applyAlignment="1">
      <alignment vertical="center"/>
      <protection/>
    </xf>
    <xf numFmtId="4" fontId="24" fillId="0" borderId="0" xfId="17" applyNumberFormat="1" applyFont="1" applyFill="1" applyBorder="1" applyAlignment="1">
      <alignment vertical="center"/>
      <protection/>
    </xf>
    <xf numFmtId="168" fontId="14" fillId="0" borderId="0" xfId="17" applyNumberFormat="1" applyFont="1" applyFill="1" applyBorder="1">
      <alignment/>
      <protection/>
    </xf>
    <xf numFmtId="169" fontId="14" fillId="0" borderId="0" xfId="17" applyNumberFormat="1" applyFont="1" applyFill="1" applyBorder="1">
      <alignment/>
      <protection/>
    </xf>
    <xf numFmtId="0" fontId="14" fillId="0" borderId="0" xfId="17" applyFont="1" applyFill="1" applyBorder="1" applyAlignment="1">
      <alignment horizontal="left"/>
      <protection/>
    </xf>
    <xf numFmtId="4" fontId="22" fillId="0" borderId="54" xfId="17" applyNumberFormat="1" applyFont="1" applyFill="1" applyBorder="1" applyAlignment="1">
      <alignment horizontal="right" vertical="center"/>
      <protection/>
    </xf>
    <xf numFmtId="4" fontId="22" fillId="0" borderId="52" xfId="17" applyNumberFormat="1" applyFont="1" applyFill="1" applyBorder="1" applyAlignment="1">
      <alignment horizontal="right" vertical="center"/>
      <protection/>
    </xf>
    <xf numFmtId="0" fontId="3" fillId="0" borderId="0" xfId="17" applyFont="1" applyFill="1">
      <alignment/>
      <protection/>
    </xf>
    <xf numFmtId="0" fontId="3" fillId="0" borderId="0" xfId="17" applyFont="1" applyFill="1" applyAlignment="1">
      <alignment horizontal="center"/>
      <protection/>
    </xf>
    <xf numFmtId="0" fontId="3" fillId="0" borderId="0" xfId="17" applyFont="1" applyFill="1" applyAlignment="1">
      <alignment horizontal="right"/>
      <protection/>
    </xf>
    <xf numFmtId="170" fontId="9" fillId="0" borderId="0" xfId="17" applyNumberFormat="1" applyFont="1" applyFill="1">
      <alignment/>
      <protection/>
    </xf>
    <xf numFmtId="4" fontId="3" fillId="0" borderId="0" xfId="17" applyNumberFormat="1" applyFont="1" applyFill="1" applyBorder="1">
      <alignment/>
      <protection/>
    </xf>
    <xf numFmtId="0" fontId="3" fillId="0" borderId="0" xfId="17" applyFont="1" applyFill="1" applyBorder="1">
      <alignment/>
      <protection/>
    </xf>
    <xf numFmtId="0" fontId="3" fillId="0" borderId="0" xfId="17" applyFont="1" applyFill="1" applyAlignment="1">
      <alignment horizontal="left"/>
      <protection/>
    </xf>
    <xf numFmtId="169" fontId="3" fillId="0" borderId="0" xfId="17" applyNumberFormat="1" applyFont="1" applyFill="1" applyAlignment="1">
      <alignment horizontal="right"/>
      <protection/>
    </xf>
    <xf numFmtId="4" fontId="0" fillId="0" borderId="0" xfId="17" applyNumberFormat="1" applyFill="1" applyBorder="1">
      <alignment/>
      <protection/>
    </xf>
    <xf numFmtId="0" fontId="0" fillId="0" borderId="0" xfId="17" applyFill="1" applyBorder="1">
      <alignment/>
      <protection/>
    </xf>
    <xf numFmtId="0" fontId="0" fillId="0" borderId="0" xfId="17" applyFill="1">
      <alignment/>
      <protection/>
    </xf>
    <xf numFmtId="0" fontId="0" fillId="0" borderId="0" xfId="17" applyFill="1" applyAlignment="1">
      <alignment horizontal="right"/>
      <protection/>
    </xf>
    <xf numFmtId="169" fontId="0" fillId="0" borderId="0" xfId="17" applyNumberFormat="1" applyFill="1" applyAlignment="1">
      <alignment horizontal="right"/>
      <protection/>
    </xf>
    <xf numFmtId="0" fontId="0" fillId="0" borderId="0" xfId="17" applyFill="1" applyAlignment="1">
      <alignment horizontal="center"/>
      <protection/>
    </xf>
    <xf numFmtId="0" fontId="0" fillId="0" borderId="0" xfId="17" applyFill="1" applyAlignment="1">
      <alignment horizontal="left"/>
      <protection/>
    </xf>
    <xf numFmtId="0" fontId="7" fillId="0" borderId="3" xfId="16" applyFont="1" applyBorder="1" applyAlignment="1">
      <alignment horizontal="center"/>
      <protection/>
    </xf>
    <xf numFmtId="0" fontId="9" fillId="0" borderId="27" xfId="16" applyFont="1" applyBorder="1" applyAlignment="1">
      <alignment horizontal="center"/>
      <protection/>
    </xf>
    <xf numFmtId="0" fontId="9" fillId="0" borderId="28" xfId="16" applyFont="1" applyBorder="1" applyAlignment="1">
      <alignment horizontal="center"/>
      <protection/>
    </xf>
    <xf numFmtId="0" fontId="9" fillId="0" borderId="52" xfId="16" applyFont="1" applyBorder="1" applyAlignment="1">
      <alignment horizontal="center"/>
      <protection/>
    </xf>
    <xf numFmtId="0" fontId="9" fillId="0" borderId="0" xfId="16" applyFont="1">
      <alignment/>
      <protection/>
    </xf>
    <xf numFmtId="0" fontId="7" fillId="0" borderId="15" xfId="16" applyFont="1" applyBorder="1" applyAlignment="1">
      <alignment horizontal="center"/>
      <protection/>
    </xf>
    <xf numFmtId="14" fontId="14" fillId="0" borderId="46" xfId="17" applyNumberFormat="1" applyFont="1" applyFill="1" applyBorder="1" applyAlignment="1">
      <alignment horizontal="center"/>
      <protection/>
    </xf>
    <xf numFmtId="14" fontId="14" fillId="0" borderId="28" xfId="17" applyNumberFormat="1" applyFont="1" applyFill="1" applyBorder="1" applyAlignment="1">
      <alignment horizontal="center"/>
      <protection/>
    </xf>
    <xf numFmtId="14" fontId="14" fillId="0" borderId="15" xfId="17" applyNumberFormat="1" applyFont="1" applyFill="1" applyBorder="1" applyAlignment="1">
      <alignment horizontal="center"/>
      <protection/>
    </xf>
    <xf numFmtId="0" fontId="22" fillId="0" borderId="0" xfId="17" applyFont="1" applyFill="1" applyBorder="1" applyAlignment="1">
      <alignment/>
      <protection/>
    </xf>
    <xf numFmtId="0" fontId="14" fillId="0" borderId="14" xfId="17" applyFont="1" applyFill="1" applyBorder="1" applyAlignment="1">
      <alignment horizontal="left"/>
      <protection/>
    </xf>
    <xf numFmtId="4" fontId="14" fillId="0" borderId="53" xfId="0" applyNumberFormat="1" applyFont="1" applyFill="1" applyBorder="1" applyAlignment="1">
      <alignment horizontal="right"/>
    </xf>
    <xf numFmtId="0" fontId="14" fillId="0" borderId="34" xfId="17" applyFont="1" applyFill="1" applyBorder="1" applyAlignment="1">
      <alignment horizontal="left"/>
      <protection/>
    </xf>
    <xf numFmtId="4" fontId="14" fillId="0" borderId="69" xfId="0" applyNumberFormat="1" applyFont="1" applyFill="1" applyBorder="1" applyAlignment="1">
      <alignment horizontal="right"/>
    </xf>
    <xf numFmtId="0" fontId="35" fillId="0" borderId="0" xfId="18" applyFont="1" applyFill="1" applyBorder="1" applyAlignment="1">
      <alignment horizontal="center"/>
      <protection/>
    </xf>
    <xf numFmtId="4" fontId="24" fillId="0" borderId="0" xfId="18" applyNumberFormat="1" applyFont="1" applyFill="1" applyBorder="1">
      <alignment/>
      <protection/>
    </xf>
    <xf numFmtId="4" fontId="24" fillId="0" borderId="6" xfId="18" applyNumberFormat="1" applyFont="1" applyFill="1" applyBorder="1">
      <alignment/>
      <protection/>
    </xf>
    <xf numFmtId="0" fontId="36" fillId="0" borderId="0" xfId="17" applyFont="1" applyFill="1" applyBorder="1" applyAlignment="1">
      <alignment vertical="center"/>
      <protection/>
    </xf>
    <xf numFmtId="0" fontId="36" fillId="0" borderId="0" xfId="17" applyFont="1" applyAlignment="1">
      <alignment vertical="center"/>
      <protection/>
    </xf>
    <xf numFmtId="0" fontId="36" fillId="0" borderId="70" xfId="17" applyFont="1" applyFill="1" applyBorder="1" applyAlignment="1">
      <alignment vertical="center" textRotation="180"/>
      <protection/>
    </xf>
    <xf numFmtId="0" fontId="37" fillId="0" borderId="0" xfId="17" applyFont="1" applyFill="1" applyBorder="1" applyAlignment="1">
      <alignment vertical="center"/>
      <protection/>
    </xf>
    <xf numFmtId="0" fontId="38" fillId="0" borderId="0" xfId="17" applyFont="1" applyFill="1" applyBorder="1" applyAlignment="1">
      <alignment vertical="center"/>
      <protection/>
    </xf>
    <xf numFmtId="0" fontId="36" fillId="0" borderId="0" xfId="17" applyFont="1" applyFill="1" applyAlignment="1">
      <alignment vertical="center"/>
      <protection/>
    </xf>
    <xf numFmtId="0" fontId="39" fillId="0" borderId="0" xfId="17" applyFont="1" applyFill="1" applyBorder="1" applyAlignment="1">
      <alignment vertical="center"/>
      <protection/>
    </xf>
    <xf numFmtId="0" fontId="40" fillId="0" borderId="0" xfId="17" applyFont="1" applyFill="1" applyBorder="1" applyAlignment="1">
      <alignment vertical="center"/>
      <protection/>
    </xf>
    <xf numFmtId="0" fontId="9" fillId="0" borderId="71" xfId="16" applyFont="1" applyBorder="1" applyAlignment="1">
      <alignment horizontal="center" vertical="center"/>
      <protection/>
    </xf>
    <xf numFmtId="14" fontId="9" fillId="0" borderId="46" xfId="16" applyNumberFormat="1" applyFont="1" applyBorder="1" applyAlignment="1">
      <alignment horizontal="center" vertical="center"/>
      <protection/>
    </xf>
    <xf numFmtId="14" fontId="9" fillId="0" borderId="15" xfId="16" applyNumberFormat="1" applyFont="1" applyBorder="1" applyAlignment="1">
      <alignment horizontal="center" vertical="center"/>
      <protection/>
    </xf>
    <xf numFmtId="0" fontId="9" fillId="0" borderId="15" xfId="16" applyFont="1" applyBorder="1" applyAlignment="1">
      <alignment horizontal="center" vertical="center" wrapText="1"/>
      <protection/>
    </xf>
    <xf numFmtId="0" fontId="9" fillId="0" borderId="15" xfId="16" applyFont="1" applyBorder="1" applyAlignment="1">
      <alignment horizontal="left" vertical="center" wrapText="1"/>
      <protection/>
    </xf>
    <xf numFmtId="1" fontId="9" fillId="0" borderId="15" xfId="16" applyNumberFormat="1" applyFont="1" applyBorder="1" applyAlignment="1">
      <alignment horizontal="center" vertical="center"/>
      <protection/>
    </xf>
    <xf numFmtId="4" fontId="9" fillId="0" borderId="72" xfId="16" applyNumberFormat="1" applyFont="1" applyBorder="1" applyAlignment="1">
      <alignment horizontal="center" vertical="center"/>
      <protection/>
    </xf>
    <xf numFmtId="4" fontId="9" fillId="0" borderId="15" xfId="16" applyNumberFormat="1" applyFont="1" applyBorder="1" applyAlignment="1">
      <alignment horizontal="center" vertical="center"/>
      <protection/>
    </xf>
    <xf numFmtId="4" fontId="9" fillId="0" borderId="73" xfId="16" applyNumberFormat="1" applyFont="1" applyBorder="1" applyAlignment="1">
      <alignment horizontal="center" vertical="center"/>
      <protection/>
    </xf>
    <xf numFmtId="0" fontId="9" fillId="0" borderId="34" xfId="16" applyFont="1" applyBorder="1" applyAlignment="1">
      <alignment horizontal="center" vertical="center"/>
      <protection/>
    </xf>
    <xf numFmtId="4" fontId="9" fillId="0" borderId="68" xfId="16" applyNumberFormat="1" applyFont="1" applyBorder="1" applyAlignment="1">
      <alignment horizontal="center" vertical="center"/>
      <protection/>
    </xf>
    <xf numFmtId="4" fontId="9" fillId="0" borderId="69" xfId="16" applyNumberFormat="1" applyFont="1" applyBorder="1" applyAlignment="1">
      <alignment horizontal="center" vertical="center"/>
      <protection/>
    </xf>
    <xf numFmtId="0" fontId="9" fillId="0" borderId="21" xfId="16" applyFont="1" applyBorder="1" applyAlignment="1">
      <alignment horizontal="center" vertical="center"/>
      <protection/>
    </xf>
    <xf numFmtId="4" fontId="9" fillId="0" borderId="74" xfId="16" applyNumberFormat="1" applyFont="1" applyBorder="1" applyAlignment="1">
      <alignment horizontal="center" vertical="center"/>
      <protection/>
    </xf>
    <xf numFmtId="0" fontId="9" fillId="0" borderId="75" xfId="16" applyFont="1" applyBorder="1" applyAlignment="1">
      <alignment horizontal="center" vertical="center"/>
      <protection/>
    </xf>
    <xf numFmtId="4" fontId="9" fillId="0" borderId="76" xfId="16" applyNumberFormat="1" applyFont="1" applyBorder="1" applyAlignment="1">
      <alignment horizontal="center" vertical="center"/>
      <protection/>
    </xf>
    <xf numFmtId="0" fontId="9" fillId="0" borderId="77" xfId="16" applyFont="1" applyBorder="1" applyAlignment="1">
      <alignment horizontal="center" vertical="center"/>
      <protection/>
    </xf>
    <xf numFmtId="0" fontId="9" fillId="0" borderId="78" xfId="16" applyFont="1" applyBorder="1" applyAlignment="1">
      <alignment horizontal="center" vertical="center"/>
      <protection/>
    </xf>
    <xf numFmtId="0" fontId="9" fillId="0" borderId="34" xfId="16" applyFont="1" applyBorder="1" applyAlignment="1">
      <alignment horizontal="center" vertical="center"/>
      <protection/>
    </xf>
    <xf numFmtId="0" fontId="9" fillId="0" borderId="69" xfId="16" applyNumberFormat="1" applyFont="1" applyFill="1" applyBorder="1" applyAlignment="1">
      <alignment horizontal="center" vertical="center"/>
      <protection/>
    </xf>
    <xf numFmtId="0" fontId="9" fillId="0" borderId="76" xfId="16" applyNumberFormat="1" applyFont="1" applyFill="1" applyBorder="1" applyAlignment="1">
      <alignment horizontal="center" vertical="center"/>
      <protection/>
    </xf>
    <xf numFmtId="0" fontId="9" fillId="0" borderId="27" xfId="16" applyFont="1" applyBorder="1" applyAlignment="1">
      <alignment horizontal="center" vertical="center"/>
      <protection/>
    </xf>
    <xf numFmtId="14" fontId="9" fillId="0" borderId="28" xfId="16" applyNumberFormat="1" applyFont="1" applyBorder="1" applyAlignment="1">
      <alignment horizontal="center" vertical="center"/>
      <protection/>
    </xf>
    <xf numFmtId="14" fontId="9" fillId="0" borderId="28" xfId="16" applyNumberFormat="1" applyFont="1" applyBorder="1" applyAlignment="1">
      <alignment horizontal="center" vertical="center"/>
      <protection/>
    </xf>
    <xf numFmtId="0" fontId="14" fillId="0" borderId="28" xfId="16" applyFont="1" applyFill="1" applyBorder="1" applyAlignment="1">
      <alignment horizontal="center" vertical="center" wrapText="1"/>
      <protection/>
    </xf>
    <xf numFmtId="0" fontId="14" fillId="0" borderId="28" xfId="16" applyFont="1" applyBorder="1" applyAlignment="1">
      <alignment horizontal="left" vertical="center" wrapText="1"/>
      <protection/>
    </xf>
    <xf numFmtId="1" fontId="9" fillId="0" borderId="28" xfId="16" applyNumberFormat="1" applyFont="1" applyBorder="1" applyAlignment="1">
      <alignment horizontal="center" vertical="center"/>
      <protection/>
    </xf>
    <xf numFmtId="4" fontId="9" fillId="0" borderId="28" xfId="16" applyNumberFormat="1" applyFont="1" applyFill="1" applyBorder="1" applyAlignment="1">
      <alignment horizontal="center" vertical="center"/>
      <protection/>
    </xf>
    <xf numFmtId="4" fontId="9" fillId="0" borderId="28" xfId="16" applyNumberFormat="1" applyFont="1" applyBorder="1" applyAlignment="1">
      <alignment horizontal="center" vertical="center"/>
      <protection/>
    </xf>
    <xf numFmtId="4" fontId="9" fillId="0" borderId="52" xfId="16" applyNumberFormat="1" applyFont="1" applyBorder="1" applyAlignment="1">
      <alignment horizontal="center" vertical="center"/>
      <protection/>
    </xf>
    <xf numFmtId="167" fontId="22" fillId="5" borderId="56" xfId="17" applyNumberFormat="1" applyFont="1" applyFill="1" applyBorder="1" applyAlignment="1">
      <alignment horizontal="center" vertical="center"/>
      <protection/>
    </xf>
    <xf numFmtId="167" fontId="22" fillId="5" borderId="57" xfId="17" applyNumberFormat="1" applyFont="1" applyFill="1" applyBorder="1" applyAlignment="1">
      <alignment horizontal="center" vertical="center"/>
      <protection/>
    </xf>
    <xf numFmtId="0" fontId="24" fillId="0" borderId="0" xfId="17" applyFont="1" applyFill="1" applyBorder="1" applyAlignment="1">
      <alignment/>
      <protection/>
    </xf>
    <xf numFmtId="4" fontId="14" fillId="0" borderId="3" xfId="18" applyNumberFormat="1" applyFont="1" applyFill="1" applyBorder="1">
      <alignment/>
      <protection/>
    </xf>
    <xf numFmtId="0" fontId="34" fillId="0" borderId="3" xfId="18" applyFont="1" applyFill="1" applyBorder="1" applyAlignment="1">
      <alignment horizontal="left"/>
      <protection/>
    </xf>
    <xf numFmtId="0" fontId="24" fillId="0" borderId="27" xfId="17" applyFont="1" applyFill="1" applyBorder="1" applyAlignment="1">
      <alignment horizontal="left"/>
      <protection/>
    </xf>
    <xf numFmtId="4" fontId="24" fillId="0" borderId="52" xfId="0" applyNumberFormat="1" applyFont="1" applyFill="1" applyBorder="1" applyAlignment="1">
      <alignment horizontal="right"/>
    </xf>
    <xf numFmtId="0" fontId="33" fillId="0" borderId="0" xfId="18" applyFont="1" applyFill="1" applyBorder="1" applyAlignment="1">
      <alignment horizontal="center" vertical="center"/>
      <protection/>
    </xf>
    <xf numFmtId="0" fontId="24" fillId="0" borderId="0" xfId="18" applyFont="1" applyFill="1" applyBorder="1" applyAlignment="1">
      <alignment horizontal="center" vertical="center" wrapText="1" shrinkToFit="1"/>
      <protection/>
    </xf>
    <xf numFmtId="0" fontId="34" fillId="0" borderId="0" xfId="18" applyFont="1" applyFill="1" applyBorder="1" applyAlignment="1">
      <alignment horizontal="left"/>
      <protection/>
    </xf>
    <xf numFmtId="0" fontId="34" fillId="0" borderId="3" xfId="18" applyFont="1" applyFill="1" applyBorder="1" applyAlignment="1">
      <alignment wrapText="1"/>
      <protection/>
    </xf>
    <xf numFmtId="0" fontId="11" fillId="0" borderId="0" xfId="16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7" fillId="0" borderId="15" xfId="16" applyFont="1" applyBorder="1" applyAlignment="1">
      <alignment horizontal="center" vertical="center" wrapText="1"/>
      <protection/>
    </xf>
    <xf numFmtId="0" fontId="8" fillId="0" borderId="3" xfId="16" applyFont="1" applyBorder="1" applyAlignment="1">
      <alignment horizontal="center" vertical="center" wrapText="1"/>
      <protection/>
    </xf>
    <xf numFmtId="4" fontId="7" fillId="0" borderId="15" xfId="16" applyNumberFormat="1" applyFont="1" applyBorder="1" applyAlignment="1">
      <alignment horizontal="center" vertical="center" wrapText="1"/>
      <protection/>
    </xf>
    <xf numFmtId="0" fontId="7" fillId="0" borderId="15" xfId="16" applyFont="1" applyBorder="1" applyAlignment="1">
      <alignment horizontal="center" wrapText="1"/>
      <protection/>
    </xf>
    <xf numFmtId="0" fontId="7" fillId="0" borderId="3" xfId="16" applyFont="1" applyBorder="1" applyAlignment="1">
      <alignment horizontal="center" wrapText="1"/>
      <protection/>
    </xf>
    <xf numFmtId="4" fontId="7" fillId="0" borderId="14" xfId="16" applyNumberFormat="1" applyFont="1" applyBorder="1" applyAlignment="1">
      <alignment horizontal="center" vertical="center" wrapText="1"/>
      <protection/>
    </xf>
    <xf numFmtId="0" fontId="8" fillId="0" borderId="34" xfId="16" applyFont="1" applyBorder="1" applyAlignment="1">
      <alignment horizontal="center" vertical="center" wrapText="1"/>
      <protection/>
    </xf>
    <xf numFmtId="0" fontId="9" fillId="0" borderId="0" xfId="16" applyFont="1" applyBorder="1" applyAlignment="1">
      <alignment horizontal="left" vertical="center" wrapText="1"/>
      <protection/>
    </xf>
    <xf numFmtId="0" fontId="9" fillId="0" borderId="0" xfId="16" applyFont="1" applyBorder="1" applyAlignment="1">
      <alignment horizontal="center" vertical="center" wrapText="1"/>
      <protection/>
    </xf>
    <xf numFmtId="4" fontId="7" fillId="0" borderId="53" xfId="16" applyNumberFormat="1" applyFont="1" applyBorder="1" applyAlignment="1">
      <alignment horizontal="center" vertical="center" wrapText="1"/>
      <protection/>
    </xf>
    <xf numFmtId="0" fontId="8" fillId="0" borderId="69" xfId="16" applyFont="1" applyBorder="1" applyAlignment="1">
      <alignment horizontal="center" vertical="center" wrapText="1"/>
      <protection/>
    </xf>
    <xf numFmtId="0" fontId="36" fillId="0" borderId="70" xfId="17" applyFont="1" applyFill="1" applyBorder="1" applyAlignment="1">
      <alignment vertical="center" textRotation="180"/>
      <protection/>
    </xf>
    <xf numFmtId="0" fontId="22" fillId="0" borderId="27" xfId="17" applyFont="1" applyFill="1" applyBorder="1" applyAlignment="1">
      <alignment horizontal="center" vertical="center"/>
      <protection/>
    </xf>
    <xf numFmtId="0" fontId="22" fillId="0" borderId="28" xfId="17" applyFont="1" applyFill="1" applyBorder="1" applyAlignment="1">
      <alignment horizontal="center" vertical="center"/>
      <protection/>
    </xf>
    <xf numFmtId="0" fontId="22" fillId="0" borderId="79" xfId="17" applyFont="1" applyFill="1" applyBorder="1" applyAlignment="1">
      <alignment horizontal="left" vertical="center"/>
      <protection/>
    </xf>
    <xf numFmtId="0" fontId="22" fillId="0" borderId="64" xfId="17" applyFont="1" applyFill="1" applyBorder="1" applyAlignment="1">
      <alignment horizontal="left" vertical="center"/>
      <protection/>
    </xf>
    <xf numFmtId="0" fontId="22" fillId="0" borderId="77" xfId="17" applyFont="1" applyFill="1" applyBorder="1" applyAlignment="1">
      <alignment horizontal="center" vertical="center"/>
      <protection/>
    </xf>
    <xf numFmtId="0" fontId="22" fillId="0" borderId="2" xfId="17" applyFont="1" applyFill="1" applyBorder="1" applyAlignment="1">
      <alignment horizontal="center" vertical="center"/>
      <protection/>
    </xf>
    <xf numFmtId="0" fontId="22" fillId="0" borderId="34" xfId="17" applyFont="1" applyFill="1" applyBorder="1" applyAlignment="1">
      <alignment horizontal="center" vertical="center"/>
      <protection/>
    </xf>
    <xf numFmtId="0" fontId="22" fillId="0" borderId="3" xfId="17" applyFont="1" applyFill="1" applyBorder="1" applyAlignment="1">
      <alignment horizontal="center" vertical="center"/>
      <protection/>
    </xf>
    <xf numFmtId="4" fontId="27" fillId="4" borderId="10" xfId="25" applyNumberFormat="1" applyFont="1" applyFill="1" applyBorder="1" applyAlignment="1">
      <alignment horizontal="right"/>
    </xf>
    <xf numFmtId="43" fontId="31" fillId="0" borderId="0" xfId="17" applyNumberFormat="1" applyFont="1" applyFill="1" applyAlignment="1">
      <alignment horizontal="right"/>
      <protection/>
    </xf>
    <xf numFmtId="0" fontId="22" fillId="0" borderId="21" xfId="17" applyFont="1" applyFill="1" applyBorder="1" applyAlignment="1">
      <alignment horizontal="center" vertical="center"/>
      <protection/>
    </xf>
    <xf numFmtId="0" fontId="22" fillId="0" borderId="9" xfId="17" applyFont="1" applyFill="1" applyBorder="1" applyAlignment="1">
      <alignment horizontal="center" vertical="center"/>
      <protection/>
    </xf>
    <xf numFmtId="4" fontId="24" fillId="4" borderId="57" xfId="25" applyNumberFormat="1" applyFont="1" applyFill="1" applyBorder="1" applyAlignment="1">
      <alignment horizontal="right"/>
    </xf>
    <xf numFmtId="4" fontId="24" fillId="4" borderId="10" xfId="25" applyNumberFormat="1" applyFont="1" applyFill="1" applyBorder="1" applyAlignment="1">
      <alignment horizontal="right"/>
    </xf>
    <xf numFmtId="0" fontId="32" fillId="0" borderId="0" xfId="17" applyFont="1" applyFill="1" applyAlignment="1">
      <alignment horizontal="left"/>
      <protection/>
    </xf>
    <xf numFmtId="0" fontId="20" fillId="0" borderId="0" xfId="17" applyFont="1" applyFill="1" applyAlignment="1">
      <alignment horizontal="center"/>
      <protection/>
    </xf>
    <xf numFmtId="0" fontId="20" fillId="0" borderId="0" xfId="17" applyFont="1" applyFill="1" applyBorder="1" applyAlignment="1">
      <alignment horizontal="center"/>
      <protection/>
    </xf>
    <xf numFmtId="0" fontId="20" fillId="0" borderId="80" xfId="17" applyFont="1" applyFill="1" applyBorder="1" applyAlignment="1">
      <alignment horizontal="center"/>
      <protection/>
    </xf>
    <xf numFmtId="0" fontId="20" fillId="0" borderId="81" xfId="17" applyFont="1" applyFill="1" applyBorder="1" applyAlignment="1">
      <alignment horizontal="center"/>
      <protection/>
    </xf>
    <xf numFmtId="0" fontId="20" fillId="0" borderId="82" xfId="17" applyFont="1" applyFill="1" applyBorder="1" applyAlignment="1">
      <alignment horizontal="center"/>
      <protection/>
    </xf>
    <xf numFmtId="0" fontId="20" fillId="0" borderId="83" xfId="17" applyFont="1" applyFill="1" applyBorder="1" applyAlignment="1">
      <alignment horizontal="center"/>
      <protection/>
    </xf>
    <xf numFmtId="0" fontId="24" fillId="0" borderId="0" xfId="18" applyFont="1" applyFill="1" applyBorder="1" applyAlignment="1">
      <alignment horizontal="left" vertical="center" wrapText="1"/>
      <protection/>
    </xf>
  </cellXfs>
  <cellStyles count="12">
    <cellStyle name="Normal" xfId="0"/>
    <cellStyle name="Hyperlink" xfId="15"/>
    <cellStyle name="Obično_Izdana fin.jamstva 2003." xfId="16"/>
    <cellStyle name="Obično_PLAĆANJA PO JAMSTVIMA 2012. G" xfId="17"/>
    <cellStyle name="Obično_Stanje obveza po jamstvima 31.12.2011. i 31.12.2012." xfId="18"/>
    <cellStyle name="Percent" xfId="19"/>
    <cellStyle name="Followed Hyperlink" xfId="20"/>
    <cellStyle name="Currency" xfId="21"/>
    <cellStyle name="Currency [0]" xfId="22"/>
    <cellStyle name="Comma" xfId="23"/>
    <cellStyle name="Comma [0]" xfId="24"/>
    <cellStyle name="Zarez_PLAĆANJA PO JAMSTVIMA 2012. G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4"/>
  <sheetViews>
    <sheetView workbookViewId="0" topLeftCell="A1">
      <selection activeCell="B1" sqref="B1"/>
    </sheetView>
  </sheetViews>
  <sheetFormatPr defaultColWidth="9.140625" defaultRowHeight="12.75"/>
  <cols>
    <col min="1" max="1" width="5.8515625" style="2" customWidth="1"/>
    <col min="2" max="2" width="12.57421875" style="1" customWidth="1"/>
    <col min="3" max="3" width="11.7109375" style="3" customWidth="1"/>
    <col min="4" max="4" width="33.00390625" style="2" customWidth="1"/>
    <col min="5" max="5" width="32.8515625" style="2" customWidth="1"/>
    <col min="6" max="6" width="7.8515625" style="2" customWidth="1"/>
    <col min="7" max="7" width="17.28125" style="4" bestFit="1" customWidth="1"/>
    <col min="8" max="8" width="15.8515625" style="4" bestFit="1" customWidth="1"/>
    <col min="9" max="9" width="11.00390625" style="5" customWidth="1"/>
    <col min="10" max="10" width="16.8515625" style="2" customWidth="1"/>
    <col min="11" max="11" width="13.140625" style="2" bestFit="1" customWidth="1"/>
    <col min="12" max="12" width="9.140625" style="2" customWidth="1"/>
    <col min="13" max="13" width="12.00390625" style="2" bestFit="1" customWidth="1"/>
    <col min="14" max="16384" width="9.140625" style="2" customWidth="1"/>
  </cols>
  <sheetData>
    <row r="1" spans="1:2" ht="18.75">
      <c r="A1" s="9" t="s">
        <v>168</v>
      </c>
      <c r="B1" s="6"/>
    </row>
    <row r="2" spans="1:2" ht="18" customHeight="1" thickBot="1">
      <c r="A2" s="8"/>
      <c r="B2" s="6"/>
    </row>
    <row r="3" spans="1:9" s="10" customFormat="1" ht="43.5" customHeight="1">
      <c r="A3" s="504" t="s">
        <v>167</v>
      </c>
      <c r="B3" s="502" t="s">
        <v>166</v>
      </c>
      <c r="C3" s="501" t="s">
        <v>0</v>
      </c>
      <c r="D3" s="499" t="s">
        <v>1</v>
      </c>
      <c r="E3" s="436" t="s">
        <v>2</v>
      </c>
      <c r="F3" s="499" t="s">
        <v>3</v>
      </c>
      <c r="G3" s="501" t="s">
        <v>169</v>
      </c>
      <c r="H3" s="501" t="s">
        <v>4</v>
      </c>
      <c r="I3" s="508" t="s">
        <v>165</v>
      </c>
    </row>
    <row r="4" spans="1:9" s="10" customFormat="1" ht="20.25" customHeight="1">
      <c r="A4" s="505"/>
      <c r="B4" s="503"/>
      <c r="C4" s="500"/>
      <c r="D4" s="500"/>
      <c r="E4" s="431" t="s">
        <v>5</v>
      </c>
      <c r="F4" s="500"/>
      <c r="G4" s="500"/>
      <c r="H4" s="500"/>
      <c r="I4" s="509"/>
    </row>
    <row r="5" spans="1:9" s="435" customFormat="1" ht="16.5" thickBot="1">
      <c r="A5" s="432">
        <v>1</v>
      </c>
      <c r="B5" s="433">
        <v>2</v>
      </c>
      <c r="C5" s="433">
        <v>3</v>
      </c>
      <c r="D5" s="433">
        <v>4</v>
      </c>
      <c r="E5" s="433">
        <v>5</v>
      </c>
      <c r="F5" s="433">
        <v>6</v>
      </c>
      <c r="G5" s="433">
        <v>7</v>
      </c>
      <c r="H5" s="433">
        <v>8</v>
      </c>
      <c r="I5" s="434">
        <v>9</v>
      </c>
    </row>
    <row r="6" spans="1:13" s="10" customFormat="1" ht="82.5" customHeight="1">
      <c r="A6" s="456">
        <v>1</v>
      </c>
      <c r="B6" s="457" t="s">
        <v>24</v>
      </c>
      <c r="C6" s="458" t="s">
        <v>25</v>
      </c>
      <c r="D6" s="459" t="s">
        <v>30</v>
      </c>
      <c r="E6" s="460" t="s">
        <v>26</v>
      </c>
      <c r="F6" s="461" t="s">
        <v>6</v>
      </c>
      <c r="G6" s="462">
        <v>110000000</v>
      </c>
      <c r="H6" s="463">
        <f aca="true" t="shared" si="0" ref="H6:H11">G6*J6</f>
        <v>833237460</v>
      </c>
      <c r="I6" s="464" t="s">
        <v>27</v>
      </c>
      <c r="J6" s="48">
        <v>7.574886</v>
      </c>
      <c r="K6" s="60"/>
      <c r="L6" s="55"/>
      <c r="M6" s="10">
        <v>7.404471</v>
      </c>
    </row>
    <row r="7" spans="1:12" s="10" customFormat="1" ht="66" customHeight="1">
      <c r="A7" s="465">
        <v>2</v>
      </c>
      <c r="B7" s="43" t="s">
        <v>20</v>
      </c>
      <c r="C7" s="50" t="s">
        <v>28</v>
      </c>
      <c r="D7" s="64" t="s">
        <v>7</v>
      </c>
      <c r="E7" s="39" t="s">
        <v>29</v>
      </c>
      <c r="F7" s="65" t="s">
        <v>6</v>
      </c>
      <c r="G7" s="61">
        <v>33800000</v>
      </c>
      <c r="H7" s="41">
        <f t="shared" si="0"/>
        <v>253447981.79999998</v>
      </c>
      <c r="I7" s="466" t="s">
        <v>21</v>
      </c>
      <c r="J7" s="48">
        <v>7.498461</v>
      </c>
      <c r="K7" s="60"/>
      <c r="L7" s="55"/>
    </row>
    <row r="8" spans="1:12" s="10" customFormat="1" ht="71.25" customHeight="1">
      <c r="A8" s="465">
        <v>3</v>
      </c>
      <c r="B8" s="43" t="s">
        <v>20</v>
      </c>
      <c r="C8" s="50" t="s">
        <v>28</v>
      </c>
      <c r="D8" s="44" t="s">
        <v>7</v>
      </c>
      <c r="E8" s="45" t="s">
        <v>29</v>
      </c>
      <c r="F8" s="51" t="s">
        <v>6</v>
      </c>
      <c r="G8" s="68">
        <v>2500000</v>
      </c>
      <c r="H8" s="52">
        <f t="shared" si="0"/>
        <v>18746152.5</v>
      </c>
      <c r="I8" s="467" t="s">
        <v>21</v>
      </c>
      <c r="J8" s="48">
        <v>7.498461</v>
      </c>
      <c r="K8" s="60"/>
      <c r="L8" s="55"/>
    </row>
    <row r="9" spans="1:12" s="10" customFormat="1" ht="117.75" customHeight="1">
      <c r="A9" s="465">
        <v>4</v>
      </c>
      <c r="B9" s="43" t="s">
        <v>41</v>
      </c>
      <c r="C9" s="50" t="s">
        <v>32</v>
      </c>
      <c r="D9" s="69" t="s">
        <v>31</v>
      </c>
      <c r="E9" s="45" t="s">
        <v>42</v>
      </c>
      <c r="F9" s="51" t="s">
        <v>6</v>
      </c>
      <c r="G9" s="68">
        <v>120000000</v>
      </c>
      <c r="H9" s="53">
        <f t="shared" si="0"/>
        <v>904598760</v>
      </c>
      <c r="I9" s="467" t="s">
        <v>27</v>
      </c>
      <c r="J9" s="48">
        <v>7.538323</v>
      </c>
      <c r="K9" s="60"/>
      <c r="L9" s="55"/>
    </row>
    <row r="10" spans="1:12" s="10" customFormat="1" ht="65.25" customHeight="1">
      <c r="A10" s="465">
        <v>5</v>
      </c>
      <c r="B10" s="43" t="s">
        <v>40</v>
      </c>
      <c r="C10" s="50" t="s">
        <v>34</v>
      </c>
      <c r="D10" s="44" t="s">
        <v>7</v>
      </c>
      <c r="E10" s="45" t="s">
        <v>47</v>
      </c>
      <c r="F10" s="51" t="s">
        <v>23</v>
      </c>
      <c r="G10" s="68">
        <v>15800000</v>
      </c>
      <c r="H10" s="52">
        <f t="shared" si="0"/>
        <v>97548109.8</v>
      </c>
      <c r="I10" s="467" t="s">
        <v>17</v>
      </c>
      <c r="J10" s="48">
        <v>6.173931</v>
      </c>
      <c r="K10" s="60"/>
      <c r="L10" s="55"/>
    </row>
    <row r="11" spans="1:12" s="10" customFormat="1" ht="148.5" customHeight="1">
      <c r="A11" s="468">
        <v>6</v>
      </c>
      <c r="B11" s="63" t="s">
        <v>33</v>
      </c>
      <c r="C11" s="72" t="s">
        <v>34</v>
      </c>
      <c r="D11" s="70" t="s">
        <v>35</v>
      </c>
      <c r="E11" s="71" t="s">
        <v>36</v>
      </c>
      <c r="F11" s="56" t="s">
        <v>23</v>
      </c>
      <c r="G11" s="57">
        <v>27600000</v>
      </c>
      <c r="H11" s="74">
        <f t="shared" si="0"/>
        <v>170400495.6</v>
      </c>
      <c r="I11" s="469" t="s">
        <v>22</v>
      </c>
      <c r="J11" s="48">
        <v>6.173931</v>
      </c>
      <c r="K11" s="60"/>
      <c r="L11" s="55"/>
    </row>
    <row r="12" spans="1:12" s="10" customFormat="1" ht="79.5" customHeight="1">
      <c r="A12" s="470">
        <v>7</v>
      </c>
      <c r="B12" s="43" t="s">
        <v>37</v>
      </c>
      <c r="C12" s="62" t="s">
        <v>33</v>
      </c>
      <c r="D12" s="44" t="s">
        <v>18</v>
      </c>
      <c r="E12" s="75" t="s">
        <v>38</v>
      </c>
      <c r="F12" s="51" t="s">
        <v>19</v>
      </c>
      <c r="G12" s="53">
        <v>43230000</v>
      </c>
      <c r="H12" s="53">
        <v>43230000</v>
      </c>
      <c r="I12" s="471" t="s">
        <v>27</v>
      </c>
      <c r="J12" s="48"/>
      <c r="K12" s="60"/>
      <c r="L12" s="55"/>
    </row>
    <row r="13" spans="1:12" s="10" customFormat="1" ht="79.5" customHeight="1">
      <c r="A13" s="472">
        <v>8</v>
      </c>
      <c r="B13" s="43" t="s">
        <v>33</v>
      </c>
      <c r="C13" s="50" t="s">
        <v>44</v>
      </c>
      <c r="D13" s="44" t="s">
        <v>45</v>
      </c>
      <c r="E13" s="45" t="s">
        <v>46</v>
      </c>
      <c r="F13" s="51" t="s">
        <v>19</v>
      </c>
      <c r="G13" s="68">
        <v>73600000</v>
      </c>
      <c r="H13" s="68">
        <v>73600000</v>
      </c>
      <c r="I13" s="467" t="s">
        <v>27</v>
      </c>
      <c r="J13" s="48">
        <v>6.173931</v>
      </c>
      <c r="K13" s="60"/>
      <c r="L13" s="55"/>
    </row>
    <row r="14" spans="1:12" s="10" customFormat="1" ht="135" customHeight="1">
      <c r="A14" s="465">
        <v>9</v>
      </c>
      <c r="B14" s="43" t="s">
        <v>43</v>
      </c>
      <c r="C14" s="50" t="s">
        <v>48</v>
      </c>
      <c r="D14" s="69" t="s">
        <v>7</v>
      </c>
      <c r="E14" s="73" t="s">
        <v>39</v>
      </c>
      <c r="F14" s="51" t="s">
        <v>6</v>
      </c>
      <c r="G14" s="76">
        <v>5000000</v>
      </c>
      <c r="H14" s="53">
        <f>G14*J14</f>
        <v>37242065</v>
      </c>
      <c r="I14" s="471" t="s">
        <v>17</v>
      </c>
      <c r="J14" s="48">
        <v>7.448413</v>
      </c>
      <c r="K14" s="60"/>
      <c r="L14" s="55"/>
    </row>
    <row r="15" spans="1:13" s="10" customFormat="1" ht="75" customHeight="1">
      <c r="A15" s="473">
        <v>10</v>
      </c>
      <c r="B15" s="63" t="s">
        <v>49</v>
      </c>
      <c r="C15" s="50" t="s">
        <v>50</v>
      </c>
      <c r="D15" s="40" t="s">
        <v>51</v>
      </c>
      <c r="E15" s="67" t="s">
        <v>52</v>
      </c>
      <c r="F15" s="51" t="s">
        <v>6</v>
      </c>
      <c r="G15" s="66">
        <v>134000000</v>
      </c>
      <c r="H15" s="53">
        <f>G15*J15</f>
        <v>995431462</v>
      </c>
      <c r="I15" s="471" t="s">
        <v>27</v>
      </c>
      <c r="J15" s="48">
        <v>7.428593</v>
      </c>
      <c r="K15" s="60"/>
      <c r="L15" s="55"/>
      <c r="M15" s="10">
        <v>7.404471</v>
      </c>
    </row>
    <row r="16" spans="1:10" s="42" customFormat="1" ht="73.5" customHeight="1">
      <c r="A16" s="474">
        <v>11</v>
      </c>
      <c r="B16" s="43" t="s">
        <v>61</v>
      </c>
      <c r="C16" s="43" t="s">
        <v>57</v>
      </c>
      <c r="D16" s="44" t="s">
        <v>64</v>
      </c>
      <c r="E16" s="67" t="s">
        <v>66</v>
      </c>
      <c r="F16" s="46" t="s">
        <v>19</v>
      </c>
      <c r="G16" s="49">
        <v>75000000</v>
      </c>
      <c r="H16" s="49">
        <v>75000000</v>
      </c>
      <c r="I16" s="475" t="s">
        <v>17</v>
      </c>
      <c r="J16" s="48"/>
    </row>
    <row r="17" spans="1:10" s="42" customFormat="1" ht="73.5" customHeight="1">
      <c r="A17" s="474">
        <v>12</v>
      </c>
      <c r="B17" s="43" t="s">
        <v>62</v>
      </c>
      <c r="C17" s="43" t="s">
        <v>63</v>
      </c>
      <c r="D17" s="44" t="s">
        <v>58</v>
      </c>
      <c r="E17" s="67" t="s">
        <v>65</v>
      </c>
      <c r="F17" s="46" t="s">
        <v>19</v>
      </c>
      <c r="G17" s="49">
        <v>7250000.003</v>
      </c>
      <c r="H17" s="49">
        <v>7250000.003</v>
      </c>
      <c r="I17" s="475" t="s">
        <v>17</v>
      </c>
      <c r="J17" s="48"/>
    </row>
    <row r="18" spans="1:10" s="83" customFormat="1" ht="73.5" customHeight="1">
      <c r="A18" s="474">
        <v>13</v>
      </c>
      <c r="B18" s="59" t="s">
        <v>59</v>
      </c>
      <c r="C18" s="43" t="s">
        <v>60</v>
      </c>
      <c r="D18" s="44" t="s">
        <v>7</v>
      </c>
      <c r="E18" s="45" t="s">
        <v>53</v>
      </c>
      <c r="F18" s="46" t="s">
        <v>19</v>
      </c>
      <c r="G18" s="47">
        <v>450000000</v>
      </c>
      <c r="H18" s="47">
        <v>450000000</v>
      </c>
      <c r="I18" s="476" t="s">
        <v>22</v>
      </c>
      <c r="J18" s="48"/>
    </row>
    <row r="19" spans="1:11" s="83" customFormat="1" ht="73.5" customHeight="1">
      <c r="A19" s="474">
        <v>14</v>
      </c>
      <c r="B19" s="59" t="s">
        <v>59</v>
      </c>
      <c r="C19" s="43" t="s">
        <v>60</v>
      </c>
      <c r="D19" s="44" t="s">
        <v>7</v>
      </c>
      <c r="E19" s="45" t="s">
        <v>56</v>
      </c>
      <c r="F19" s="46" t="s">
        <v>19</v>
      </c>
      <c r="G19" s="47">
        <v>217800000</v>
      </c>
      <c r="H19" s="47">
        <v>217800000</v>
      </c>
      <c r="I19" s="476" t="s">
        <v>55</v>
      </c>
      <c r="J19" s="48"/>
      <c r="K19" s="84"/>
    </row>
    <row r="20" spans="1:11" s="83" customFormat="1" ht="73.5" customHeight="1">
      <c r="A20" s="474">
        <v>15</v>
      </c>
      <c r="B20" s="59" t="s">
        <v>59</v>
      </c>
      <c r="C20" s="43" t="s">
        <v>60</v>
      </c>
      <c r="D20" s="44" t="s">
        <v>7</v>
      </c>
      <c r="E20" s="45" t="s">
        <v>54</v>
      </c>
      <c r="F20" s="46" t="s">
        <v>19</v>
      </c>
      <c r="G20" s="47">
        <v>345300000</v>
      </c>
      <c r="H20" s="47">
        <v>345300000</v>
      </c>
      <c r="I20" s="476" t="s">
        <v>55</v>
      </c>
      <c r="J20" s="48"/>
      <c r="K20" s="84"/>
    </row>
    <row r="21" spans="1:12" s="10" customFormat="1" ht="71.25" customHeight="1">
      <c r="A21" s="465">
        <v>16</v>
      </c>
      <c r="B21" s="43" t="s">
        <v>40</v>
      </c>
      <c r="C21" s="50" t="s">
        <v>67</v>
      </c>
      <c r="D21" s="44" t="s">
        <v>7</v>
      </c>
      <c r="E21" s="45" t="s">
        <v>68</v>
      </c>
      <c r="F21" s="51" t="s">
        <v>23</v>
      </c>
      <c r="G21" s="68">
        <v>15800000</v>
      </c>
      <c r="H21" s="52">
        <f>G21*J21</f>
        <v>91140909.6</v>
      </c>
      <c r="I21" s="467" t="s">
        <v>21</v>
      </c>
      <c r="J21" s="48">
        <v>5.768412</v>
      </c>
      <c r="K21" s="60"/>
      <c r="L21" s="55"/>
    </row>
    <row r="22" spans="1:12" s="10" customFormat="1" ht="117.75" customHeight="1" thickBot="1">
      <c r="A22" s="477">
        <v>17</v>
      </c>
      <c r="B22" s="478" t="s">
        <v>71</v>
      </c>
      <c r="C22" s="479" t="s">
        <v>69</v>
      </c>
      <c r="D22" s="480" t="s">
        <v>70</v>
      </c>
      <c r="E22" s="481" t="s">
        <v>42</v>
      </c>
      <c r="F22" s="482" t="s">
        <v>6</v>
      </c>
      <c r="G22" s="483">
        <v>130000000</v>
      </c>
      <c r="H22" s="484">
        <f>G22*J22</f>
        <v>976931540</v>
      </c>
      <c r="I22" s="485" t="s">
        <v>55</v>
      </c>
      <c r="J22" s="48">
        <v>7.514858</v>
      </c>
      <c r="K22" s="60"/>
      <c r="L22" s="55"/>
    </row>
    <row r="23" spans="1:10" s="42" customFormat="1" ht="73.5" customHeight="1">
      <c r="A23" s="77"/>
      <c r="B23" s="78"/>
      <c r="C23" s="78"/>
      <c r="D23" s="79"/>
      <c r="E23" s="54"/>
      <c r="F23" s="80"/>
      <c r="G23" s="81"/>
      <c r="H23" s="81"/>
      <c r="I23" s="82"/>
      <c r="J23" s="48"/>
    </row>
    <row r="24" spans="1:7" ht="15.75">
      <c r="A24" s="91" t="s">
        <v>8</v>
      </c>
      <c r="B24" s="92"/>
      <c r="C24" s="93" t="s">
        <v>9</v>
      </c>
      <c r="D24" s="93"/>
      <c r="E24" s="94" t="s">
        <v>10</v>
      </c>
      <c r="F24" s="95"/>
      <c r="G24" s="96" t="s">
        <v>11</v>
      </c>
    </row>
    <row r="25" spans="1:7" ht="15.75">
      <c r="A25" s="97">
        <v>1</v>
      </c>
      <c r="B25" s="98" t="s">
        <v>12</v>
      </c>
      <c r="C25" s="99">
        <f>H7+H8+H12+H10+H13+H14+H21</f>
        <v>614955218.6999999</v>
      </c>
      <c r="D25" s="100"/>
      <c r="E25" s="99">
        <f>H16+H17</f>
        <v>82250000.003</v>
      </c>
      <c r="F25" s="101"/>
      <c r="G25" s="102">
        <f>SUM(C25:E25)</f>
        <v>697205218.703</v>
      </c>
    </row>
    <row r="26" spans="1:7" ht="15.75">
      <c r="A26" s="97">
        <v>2</v>
      </c>
      <c r="B26" s="98" t="s">
        <v>13</v>
      </c>
      <c r="C26" s="103"/>
      <c r="D26" s="95"/>
      <c r="E26" s="104"/>
      <c r="F26" s="101"/>
      <c r="G26" s="102">
        <f>SUM(C26:F26)</f>
        <v>0</v>
      </c>
    </row>
    <row r="27" spans="1:7" ht="15.75">
      <c r="A27" s="97">
        <v>3</v>
      </c>
      <c r="B27" s="98" t="s">
        <v>14</v>
      </c>
      <c r="C27" s="99">
        <f>H6+H11+H15+G18+G19+G20+H22</f>
        <v>3989100957.6</v>
      </c>
      <c r="D27" s="95"/>
      <c r="E27" s="103">
        <f>H9</f>
        <v>904598760</v>
      </c>
      <c r="F27" s="101"/>
      <c r="G27" s="102">
        <f>SUM(C27:F27)</f>
        <v>4893699717.6</v>
      </c>
    </row>
    <row r="28" spans="1:7" ht="15.75">
      <c r="A28" s="97">
        <v>4</v>
      </c>
      <c r="B28" s="98" t="s">
        <v>15</v>
      </c>
      <c r="C28" s="103"/>
      <c r="D28" s="95"/>
      <c r="E28" s="104"/>
      <c r="F28" s="101"/>
      <c r="G28" s="102">
        <f>SUM(C28:E28)</f>
        <v>0</v>
      </c>
    </row>
    <row r="29" spans="1:9" ht="16.5">
      <c r="A29" s="85"/>
      <c r="B29" s="86" t="s">
        <v>16</v>
      </c>
      <c r="C29" s="87">
        <f>SUM(C25:C28)</f>
        <v>4604056176.3</v>
      </c>
      <c r="D29" s="85"/>
      <c r="E29" s="88">
        <f>SUM(E25:E28)</f>
        <v>986848760.003</v>
      </c>
      <c r="F29" s="89"/>
      <c r="G29" s="90">
        <f>SUM(C29:F29)</f>
        <v>5590904936.303</v>
      </c>
      <c r="H29" s="90"/>
      <c r="I29" s="25"/>
    </row>
    <row r="30" spans="2:7" ht="15" customHeight="1">
      <c r="B30" s="3"/>
      <c r="C30" s="2"/>
      <c r="G30" s="26"/>
    </row>
    <row r="31" spans="1:2" s="58" customFormat="1" ht="87.75" customHeight="1">
      <c r="A31" s="497"/>
      <c r="B31" s="498"/>
    </row>
    <row r="32" spans="2:7" ht="15" customHeight="1">
      <c r="B32" s="3"/>
      <c r="C32" s="2"/>
      <c r="G32" s="26"/>
    </row>
    <row r="33" spans="1:7" ht="15.75">
      <c r="A33" s="14"/>
      <c r="B33" s="3"/>
      <c r="C33" s="15"/>
      <c r="D33" s="15"/>
      <c r="E33" s="15"/>
      <c r="F33" s="10"/>
      <c r="G33" s="16"/>
    </row>
    <row r="34" spans="1:7" ht="15.75">
      <c r="A34" s="17"/>
      <c r="B34" s="18"/>
      <c r="C34" s="19"/>
      <c r="D34" s="20"/>
      <c r="E34" s="19"/>
      <c r="F34" s="21"/>
      <c r="G34" s="22"/>
    </row>
    <row r="35" spans="1:7" ht="15.75">
      <c r="A35" s="17"/>
      <c r="B35" s="18"/>
      <c r="C35" s="23"/>
      <c r="D35" s="10"/>
      <c r="E35" s="24"/>
      <c r="F35" s="21"/>
      <c r="G35" s="22"/>
    </row>
    <row r="36" spans="1:7" ht="15.75">
      <c r="A36" s="17"/>
      <c r="B36" s="18"/>
      <c r="C36" s="19"/>
      <c r="D36" s="10"/>
      <c r="E36" s="23"/>
      <c r="F36" s="21"/>
      <c r="G36" s="22"/>
    </row>
    <row r="37" spans="1:7" ht="15.75">
      <c r="A37" s="17"/>
      <c r="B37" s="18"/>
      <c r="C37" s="23"/>
      <c r="D37" s="10"/>
      <c r="E37" s="24"/>
      <c r="F37" s="21"/>
      <c r="G37" s="22"/>
    </row>
    <row r="38" spans="1:9" s="29" customFormat="1" ht="18.75">
      <c r="A38" s="34"/>
      <c r="B38" s="35"/>
      <c r="D38" s="36"/>
      <c r="G38" s="32"/>
      <c r="H38" s="32"/>
      <c r="I38" s="33"/>
    </row>
    <row r="39" spans="1:9" s="29" customFormat="1" ht="18.75">
      <c r="A39" s="34"/>
      <c r="B39" s="35"/>
      <c r="D39" s="36"/>
      <c r="G39" s="32"/>
      <c r="H39" s="32"/>
      <c r="I39" s="33"/>
    </row>
    <row r="40" spans="1:9" s="29" customFormat="1" ht="18.75">
      <c r="A40" s="34"/>
      <c r="B40" s="35"/>
      <c r="D40" s="36"/>
      <c r="E40" s="35"/>
      <c r="F40" s="35"/>
      <c r="G40" s="32"/>
      <c r="H40" s="32"/>
      <c r="I40" s="33"/>
    </row>
    <row r="41" spans="1:9" s="29" customFormat="1" ht="18.75">
      <c r="A41" s="34"/>
      <c r="B41" s="35"/>
      <c r="D41" s="36"/>
      <c r="E41" s="35"/>
      <c r="F41" s="35"/>
      <c r="G41" s="32"/>
      <c r="H41" s="32"/>
      <c r="I41" s="33"/>
    </row>
    <row r="42" spans="1:9" s="29" customFormat="1" ht="18.75">
      <c r="A42" s="37"/>
      <c r="D42" s="36"/>
      <c r="E42" s="35"/>
      <c r="F42" s="35"/>
      <c r="G42" s="32"/>
      <c r="H42" s="32"/>
      <c r="I42" s="33"/>
    </row>
    <row r="43" spans="1:9" s="29" customFormat="1" ht="18.75">
      <c r="A43" s="37"/>
      <c r="D43" s="31"/>
      <c r="E43" s="35"/>
      <c r="F43" s="35"/>
      <c r="G43" s="38"/>
      <c r="H43" s="32"/>
      <c r="I43" s="33"/>
    </row>
    <row r="44" spans="1:9" s="29" customFormat="1" ht="12.75">
      <c r="A44" s="37"/>
      <c r="D44" s="31"/>
      <c r="G44" s="32"/>
      <c r="H44" s="32"/>
      <c r="I44" s="33"/>
    </row>
    <row r="45" spans="2:9" s="29" customFormat="1" ht="12.75">
      <c r="B45" s="37"/>
      <c r="C45" s="30"/>
      <c r="E45" s="31"/>
      <c r="G45" s="32"/>
      <c r="H45" s="32"/>
      <c r="I45" s="33"/>
    </row>
    <row r="46" ht="12.75">
      <c r="E46" s="7"/>
    </row>
    <row r="47" ht="12.75">
      <c r="E47" s="7"/>
    </row>
    <row r="48" ht="12.75">
      <c r="E48" s="26"/>
    </row>
    <row r="49" ht="12.75">
      <c r="E49" s="7"/>
    </row>
    <row r="50" ht="12.75">
      <c r="E50" s="7"/>
    </row>
    <row r="51" ht="12.75">
      <c r="E51" s="7"/>
    </row>
    <row r="52" ht="12.75">
      <c r="E52" s="7"/>
    </row>
    <row r="53" ht="12.75">
      <c r="E53" s="7"/>
    </row>
    <row r="54" ht="12.75">
      <c r="E54" s="7"/>
    </row>
    <row r="55" ht="12.75">
      <c r="E55" s="7"/>
    </row>
    <row r="56" ht="12.75">
      <c r="E56" s="7"/>
    </row>
    <row r="57" ht="12.75">
      <c r="E57" s="7"/>
    </row>
    <row r="58" ht="12.75">
      <c r="E58" s="7"/>
    </row>
    <row r="59" spans="4:5" ht="12.75">
      <c r="D59" s="507"/>
      <c r="E59" s="506"/>
    </row>
    <row r="60" spans="4:5" ht="12.75">
      <c r="D60" s="507"/>
      <c r="E60" s="506"/>
    </row>
    <row r="61" ht="12.75">
      <c r="E61" s="7"/>
    </row>
    <row r="62" ht="12.75">
      <c r="E62" s="7"/>
    </row>
    <row r="63" ht="12.75">
      <c r="E63" s="7"/>
    </row>
    <row r="64" spans="3:5" ht="12.75" customHeight="1">
      <c r="C64" s="506"/>
      <c r="E64" s="7"/>
    </row>
    <row r="65" spans="3:5" ht="12.75" customHeight="1">
      <c r="C65" s="506"/>
      <c r="E65" s="7"/>
    </row>
    <row r="66" ht="12.75">
      <c r="E66" s="7"/>
    </row>
    <row r="67" spans="5:7" ht="15.75">
      <c r="E67" s="27"/>
      <c r="F67" s="11"/>
      <c r="G67" s="13"/>
    </row>
    <row r="68" spans="5:7" ht="15.75">
      <c r="E68" s="12"/>
      <c r="F68" s="11"/>
      <c r="G68" s="13"/>
    </row>
    <row r="69" spans="5:7" ht="15.75">
      <c r="E69" s="27"/>
      <c r="F69" s="11"/>
      <c r="G69" s="13"/>
    </row>
    <row r="70" spans="5:7" ht="15.75">
      <c r="E70" s="27"/>
      <c r="F70" s="11"/>
      <c r="G70" s="13"/>
    </row>
    <row r="71" spans="4:7" ht="15.75">
      <c r="D71" s="28"/>
      <c r="E71" s="27"/>
      <c r="F71" s="11"/>
      <c r="G71" s="13"/>
    </row>
    <row r="72" spans="5:7" ht="15.75">
      <c r="E72" s="27"/>
      <c r="F72" s="11"/>
      <c r="G72" s="13"/>
    </row>
    <row r="73" spans="5:7" ht="15.75">
      <c r="E73" s="27"/>
      <c r="F73" s="11"/>
      <c r="G73" s="13"/>
    </row>
    <row r="74" ht="12.75">
      <c r="E74" s="7"/>
    </row>
    <row r="75" ht="12.75">
      <c r="E75" s="7"/>
    </row>
    <row r="76" ht="12.75">
      <c r="E76" s="7"/>
    </row>
    <row r="77" ht="12.75">
      <c r="E77" s="7"/>
    </row>
    <row r="78" ht="12.75">
      <c r="E78" s="7"/>
    </row>
    <row r="79" ht="12.75">
      <c r="E79" s="7"/>
    </row>
    <row r="80" ht="12.75">
      <c r="E80" s="7"/>
    </row>
    <row r="81" ht="12.75">
      <c r="E81" s="7"/>
    </row>
    <row r="82" ht="12.75">
      <c r="E82" s="7"/>
    </row>
    <row r="83" ht="12.75">
      <c r="E83" s="7"/>
    </row>
    <row r="84" ht="12.75">
      <c r="E84" s="7"/>
    </row>
    <row r="85" ht="12.75">
      <c r="E85" s="7"/>
    </row>
    <row r="86" ht="12.75">
      <c r="E86" s="7"/>
    </row>
    <row r="87" ht="12.75">
      <c r="E87" s="7"/>
    </row>
    <row r="88" ht="12.75">
      <c r="E88" s="7"/>
    </row>
    <row r="89" ht="12.75">
      <c r="E89" s="7"/>
    </row>
    <row r="90" ht="12.75">
      <c r="E90" s="7"/>
    </row>
    <row r="91" ht="12.75">
      <c r="E91" s="7"/>
    </row>
    <row r="92" ht="12.75">
      <c r="E92" s="7"/>
    </row>
    <row r="93" ht="12.75">
      <c r="E93" s="7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  <row r="141" ht="12.75">
      <c r="E141" s="7"/>
    </row>
    <row r="142" ht="12.75">
      <c r="E142" s="7"/>
    </row>
    <row r="143" ht="12.75">
      <c r="E143" s="7"/>
    </row>
    <row r="144" ht="12.75">
      <c r="E144" s="7"/>
    </row>
    <row r="145" ht="12.75">
      <c r="E145" s="7"/>
    </row>
    <row r="146" ht="12.75">
      <c r="E146" s="7"/>
    </row>
    <row r="147" ht="12.75">
      <c r="E147" s="7"/>
    </row>
    <row r="148" ht="12.75">
      <c r="E148" s="7"/>
    </row>
    <row r="149" ht="12.75">
      <c r="E149" s="7"/>
    </row>
    <row r="150" ht="12.75">
      <c r="E150" s="7"/>
    </row>
    <row r="151" ht="12.75">
      <c r="E151" s="7"/>
    </row>
    <row r="152" ht="12.75">
      <c r="E152" s="7"/>
    </row>
    <row r="153" ht="12.75">
      <c r="E153" s="7"/>
    </row>
    <row r="154" ht="12.75">
      <c r="E154" s="7"/>
    </row>
    <row r="155" ht="12.75">
      <c r="E155" s="7"/>
    </row>
    <row r="156" ht="12.75">
      <c r="E156" s="7"/>
    </row>
    <row r="157" ht="12.75">
      <c r="E157" s="7"/>
    </row>
    <row r="158" ht="12.75">
      <c r="E158" s="7"/>
    </row>
    <row r="159" ht="12.75">
      <c r="E159" s="7"/>
    </row>
    <row r="160" ht="12.75">
      <c r="E160" s="7"/>
    </row>
    <row r="161" ht="12.75">
      <c r="E161" s="7"/>
    </row>
    <row r="162" ht="12.75">
      <c r="E162" s="7"/>
    </row>
    <row r="163" ht="12.75">
      <c r="E163" s="7"/>
    </row>
    <row r="164" ht="12.75">
      <c r="E164" s="7"/>
    </row>
    <row r="165" ht="12.75">
      <c r="E165" s="7"/>
    </row>
    <row r="166" ht="12.75">
      <c r="E166" s="7"/>
    </row>
    <row r="167" ht="12.75">
      <c r="E167" s="7"/>
    </row>
    <row r="168" ht="12.75">
      <c r="E168" s="7"/>
    </row>
    <row r="169" ht="12.75">
      <c r="E169" s="7"/>
    </row>
    <row r="170" ht="12.75">
      <c r="E170" s="7"/>
    </row>
    <row r="171" ht="12.75">
      <c r="E171" s="7"/>
    </row>
    <row r="172" ht="12.75">
      <c r="E172" s="7"/>
    </row>
    <row r="173" ht="12.75">
      <c r="E173" s="7"/>
    </row>
    <row r="174" ht="12.75">
      <c r="E174" s="7"/>
    </row>
    <row r="175" ht="12.75">
      <c r="E175" s="7"/>
    </row>
    <row r="176" ht="12.75">
      <c r="E176" s="7"/>
    </row>
    <row r="177" ht="12.75">
      <c r="E177" s="7"/>
    </row>
    <row r="178" ht="12.75">
      <c r="E178" s="7"/>
    </row>
    <row r="179" ht="12.75">
      <c r="E179" s="7"/>
    </row>
    <row r="180" ht="12.75">
      <c r="E180" s="7"/>
    </row>
    <row r="181" ht="12.75">
      <c r="E181" s="7"/>
    </row>
    <row r="182" ht="12.75">
      <c r="E182" s="7"/>
    </row>
    <row r="183" ht="12.75">
      <c r="E183" s="7"/>
    </row>
    <row r="184" ht="12.75">
      <c r="E184" s="7"/>
    </row>
    <row r="185" ht="12.75">
      <c r="E185" s="7"/>
    </row>
    <row r="186" ht="12.75">
      <c r="E186" s="7"/>
    </row>
    <row r="187" ht="12.75">
      <c r="E187" s="7"/>
    </row>
    <row r="188" ht="12.75">
      <c r="E188" s="7"/>
    </row>
    <row r="189" ht="12.75">
      <c r="E189" s="7"/>
    </row>
    <row r="190" ht="12.75">
      <c r="E190" s="7"/>
    </row>
    <row r="191" ht="12.75">
      <c r="E191" s="7"/>
    </row>
    <row r="192" ht="12.75">
      <c r="E192" s="7"/>
    </row>
    <row r="193" ht="12.75">
      <c r="E193" s="7"/>
    </row>
    <row r="194" ht="12.75">
      <c r="E194" s="7"/>
    </row>
    <row r="195" ht="12.75">
      <c r="E195" s="7"/>
    </row>
    <row r="196" ht="12.75">
      <c r="E196" s="7"/>
    </row>
    <row r="197" ht="12.75">
      <c r="E197" s="7"/>
    </row>
    <row r="198" ht="12.75">
      <c r="E198" s="7"/>
    </row>
    <row r="199" ht="12.75">
      <c r="E199" s="7"/>
    </row>
    <row r="200" ht="12.75">
      <c r="E200" s="7"/>
    </row>
    <row r="201" ht="12.75">
      <c r="E201" s="7"/>
    </row>
    <row r="202" ht="12.75">
      <c r="E202" s="7"/>
    </row>
    <row r="203" ht="12.75">
      <c r="E203" s="7"/>
    </row>
    <row r="204" ht="12.75">
      <c r="E204" s="7"/>
    </row>
    <row r="205" ht="12.75">
      <c r="E205" s="7"/>
    </row>
    <row r="206" ht="12.75">
      <c r="E206" s="7"/>
    </row>
    <row r="207" ht="12.75">
      <c r="E207" s="7"/>
    </row>
    <row r="208" ht="12.75">
      <c r="E208" s="7"/>
    </row>
    <row r="209" ht="12.75">
      <c r="E209" s="7"/>
    </row>
    <row r="210" ht="12.75">
      <c r="E210" s="7"/>
    </row>
    <row r="211" ht="12.75">
      <c r="E211" s="7"/>
    </row>
    <row r="212" ht="12.75">
      <c r="E212" s="7"/>
    </row>
    <row r="213" ht="12.75">
      <c r="E213" s="7"/>
    </row>
    <row r="214" ht="12.75">
      <c r="E214" s="7"/>
    </row>
    <row r="215" ht="12.75">
      <c r="E215" s="7"/>
    </row>
    <row r="216" ht="12.75">
      <c r="E216" s="7"/>
    </row>
    <row r="217" ht="12.75">
      <c r="E217" s="7"/>
    </row>
    <row r="218" ht="12.75">
      <c r="E218" s="7"/>
    </row>
    <row r="219" ht="12.75">
      <c r="E219" s="7"/>
    </row>
    <row r="220" ht="12.75">
      <c r="E220" s="7"/>
    </row>
    <row r="221" ht="12.75">
      <c r="E221" s="7"/>
    </row>
    <row r="222" ht="12.75">
      <c r="E222" s="7"/>
    </row>
    <row r="223" ht="12.75">
      <c r="E223" s="7"/>
    </row>
    <row r="224" ht="12.75">
      <c r="E224" s="7"/>
    </row>
    <row r="225" ht="12.75">
      <c r="E225" s="7"/>
    </row>
    <row r="226" ht="12.75">
      <c r="E226" s="7"/>
    </row>
    <row r="227" ht="12.75">
      <c r="E227" s="7"/>
    </row>
    <row r="228" ht="12.75">
      <c r="E228" s="7"/>
    </row>
    <row r="229" ht="12.75">
      <c r="E229" s="7"/>
    </row>
    <row r="230" ht="12.75">
      <c r="E230" s="7"/>
    </row>
    <row r="231" ht="12.75">
      <c r="E231" s="7"/>
    </row>
    <row r="232" ht="12.75">
      <c r="E232" s="7"/>
    </row>
    <row r="233" ht="12.75">
      <c r="E233" s="7"/>
    </row>
    <row r="234" ht="12.75">
      <c r="E234" s="7"/>
    </row>
    <row r="235" ht="12.75">
      <c r="E235" s="7"/>
    </row>
    <row r="236" ht="12.75">
      <c r="E236" s="7"/>
    </row>
    <row r="237" ht="12.75">
      <c r="E237" s="7"/>
    </row>
    <row r="238" ht="12.75">
      <c r="E238" s="7"/>
    </row>
    <row r="239" ht="12.75">
      <c r="E239" s="7"/>
    </row>
    <row r="240" ht="12.75">
      <c r="E240" s="7"/>
    </row>
    <row r="241" ht="12.75">
      <c r="E241" s="7"/>
    </row>
    <row r="242" ht="12.75">
      <c r="E242" s="7"/>
    </row>
    <row r="243" ht="12.75">
      <c r="E243" s="7"/>
    </row>
    <row r="244" ht="12.75">
      <c r="E244" s="7"/>
    </row>
    <row r="245" ht="12.75">
      <c r="E245" s="7"/>
    </row>
    <row r="246" ht="12.75">
      <c r="E246" s="7"/>
    </row>
    <row r="247" ht="12.75">
      <c r="E247" s="7"/>
    </row>
    <row r="248" ht="12.75">
      <c r="E248" s="7"/>
    </row>
    <row r="249" ht="12.75">
      <c r="E249" s="7"/>
    </row>
    <row r="250" ht="12.75">
      <c r="E250" s="7"/>
    </row>
    <row r="251" ht="12.75">
      <c r="E251" s="7"/>
    </row>
    <row r="252" ht="12.75">
      <c r="E252" s="7"/>
    </row>
    <row r="253" ht="12.75">
      <c r="E253" s="7"/>
    </row>
    <row r="254" ht="12.75">
      <c r="E254" s="7"/>
    </row>
    <row r="255" ht="12.75">
      <c r="E255" s="7"/>
    </row>
    <row r="256" ht="12.75">
      <c r="E256" s="7"/>
    </row>
    <row r="257" ht="12.75">
      <c r="E257" s="7"/>
    </row>
    <row r="258" ht="12.75">
      <c r="E258" s="7"/>
    </row>
    <row r="259" ht="12.75">
      <c r="E259" s="7"/>
    </row>
    <row r="260" ht="12.75">
      <c r="E260" s="7"/>
    </row>
    <row r="261" ht="12.75">
      <c r="E261" s="7"/>
    </row>
    <row r="262" ht="12.75">
      <c r="E262" s="7"/>
    </row>
    <row r="263" ht="12.75">
      <c r="E263" s="7"/>
    </row>
    <row r="264" ht="12.75">
      <c r="E264" s="7"/>
    </row>
    <row r="265" ht="12.75">
      <c r="E265" s="7"/>
    </row>
    <row r="266" ht="12.75">
      <c r="E266" s="7"/>
    </row>
    <row r="267" ht="12.75">
      <c r="E267" s="7"/>
    </row>
    <row r="268" ht="12.75">
      <c r="E268" s="7"/>
    </row>
    <row r="269" ht="12.75">
      <c r="E269" s="7"/>
    </row>
    <row r="270" ht="12.75">
      <c r="E270" s="7"/>
    </row>
    <row r="271" ht="12.75">
      <c r="E271" s="7"/>
    </row>
    <row r="272" ht="12.75">
      <c r="E272" s="7"/>
    </row>
    <row r="273" ht="12.75">
      <c r="E273" s="7"/>
    </row>
    <row r="274" ht="12.75">
      <c r="E274" s="7"/>
    </row>
    <row r="275" ht="12.75">
      <c r="E275" s="7"/>
    </row>
    <row r="276" ht="12.75">
      <c r="E276" s="7"/>
    </row>
    <row r="277" ht="12.75">
      <c r="E277" s="7"/>
    </row>
    <row r="278" ht="12.75">
      <c r="E278" s="7"/>
    </row>
    <row r="279" ht="12.75">
      <c r="E279" s="7"/>
    </row>
    <row r="280" ht="12.75">
      <c r="E280" s="7"/>
    </row>
    <row r="281" ht="12.75">
      <c r="E281" s="7"/>
    </row>
    <row r="282" ht="12.75">
      <c r="E282" s="7"/>
    </row>
    <row r="283" ht="12.75">
      <c r="E283" s="7"/>
    </row>
    <row r="284" ht="12.75">
      <c r="E284" s="7"/>
    </row>
    <row r="285" ht="12.75">
      <c r="E285" s="7"/>
    </row>
    <row r="286" ht="12.75">
      <c r="E286" s="7"/>
    </row>
    <row r="287" ht="12.75">
      <c r="E287" s="7"/>
    </row>
    <row r="288" ht="12.75">
      <c r="E288" s="7"/>
    </row>
    <row r="289" ht="12.75">
      <c r="E289" s="7"/>
    </row>
    <row r="290" ht="12.75">
      <c r="E290" s="7"/>
    </row>
    <row r="291" ht="12.75">
      <c r="E291" s="7"/>
    </row>
    <row r="292" ht="12.75">
      <c r="E292" s="7"/>
    </row>
    <row r="293" ht="12.75">
      <c r="E293" s="7"/>
    </row>
    <row r="294" ht="12.75">
      <c r="E294" s="7"/>
    </row>
    <row r="295" ht="12.75">
      <c r="E295" s="7"/>
    </row>
    <row r="296" ht="12.75">
      <c r="E296" s="7"/>
    </row>
    <row r="297" ht="12.75">
      <c r="E297" s="7"/>
    </row>
    <row r="298" ht="12.75">
      <c r="E298" s="7"/>
    </row>
    <row r="299" ht="12.75">
      <c r="E299" s="7"/>
    </row>
    <row r="300" ht="12.75">
      <c r="E300" s="7"/>
    </row>
    <row r="301" ht="12.75">
      <c r="E301" s="7"/>
    </row>
    <row r="302" ht="12.75">
      <c r="E302" s="7"/>
    </row>
    <row r="303" ht="12.75">
      <c r="E303" s="7"/>
    </row>
    <row r="304" ht="12.75">
      <c r="E304" s="7"/>
    </row>
    <row r="305" ht="12.75">
      <c r="E305" s="7"/>
    </row>
    <row r="306" ht="12.75">
      <c r="E306" s="7"/>
    </row>
    <row r="307" ht="12.75">
      <c r="E307" s="7"/>
    </row>
    <row r="308" ht="12.75">
      <c r="E308" s="7"/>
    </row>
    <row r="309" ht="12.75">
      <c r="E309" s="7"/>
    </row>
    <row r="310" ht="12.75">
      <c r="E310" s="7"/>
    </row>
    <row r="311" ht="12.75">
      <c r="E311" s="7"/>
    </row>
    <row r="312" ht="12.75">
      <c r="E312" s="7"/>
    </row>
    <row r="313" ht="12.75">
      <c r="E313" s="7"/>
    </row>
    <row r="314" ht="12.75">
      <c r="E314" s="7"/>
    </row>
    <row r="315" ht="12.75">
      <c r="E315" s="7"/>
    </row>
    <row r="316" ht="12.75">
      <c r="E316" s="7"/>
    </row>
    <row r="317" ht="12.75">
      <c r="E317" s="7"/>
    </row>
    <row r="318" ht="12.75">
      <c r="E318" s="7"/>
    </row>
    <row r="319" ht="12.75">
      <c r="E319" s="7"/>
    </row>
    <row r="320" ht="12.75">
      <c r="E320" s="7"/>
    </row>
    <row r="321" ht="12.75">
      <c r="E321" s="7"/>
    </row>
    <row r="322" ht="12.75">
      <c r="E322" s="7"/>
    </row>
    <row r="323" ht="12.75">
      <c r="E323" s="7"/>
    </row>
    <row r="324" ht="12.75">
      <c r="E324" s="7"/>
    </row>
    <row r="325" ht="12.75">
      <c r="E325" s="7"/>
    </row>
    <row r="326" ht="12.75">
      <c r="E326" s="7"/>
    </row>
    <row r="327" ht="12.75">
      <c r="E327" s="7"/>
    </row>
    <row r="328" ht="12.75">
      <c r="E328" s="7"/>
    </row>
    <row r="329" ht="12.75">
      <c r="E329" s="7"/>
    </row>
    <row r="330" ht="12.75">
      <c r="E330" s="7"/>
    </row>
    <row r="331" ht="12.75">
      <c r="E331" s="7"/>
    </row>
    <row r="332" ht="12.75">
      <c r="E332" s="7"/>
    </row>
    <row r="333" ht="12.75">
      <c r="E333" s="7"/>
    </row>
    <row r="334" ht="12.75">
      <c r="E334" s="7"/>
    </row>
    <row r="335" ht="12.75">
      <c r="E335" s="7"/>
    </row>
    <row r="336" ht="12.75">
      <c r="E336" s="7"/>
    </row>
    <row r="337" ht="12.75">
      <c r="E337" s="7"/>
    </row>
    <row r="338" ht="12.75">
      <c r="E338" s="7"/>
    </row>
    <row r="339" ht="12.75">
      <c r="E339" s="7"/>
    </row>
    <row r="340" ht="12.75">
      <c r="E340" s="7"/>
    </row>
    <row r="341" ht="12.75">
      <c r="E341" s="7"/>
    </row>
    <row r="342" ht="12.75">
      <c r="E342" s="7"/>
    </row>
    <row r="343" ht="12.75">
      <c r="E343" s="7"/>
    </row>
    <row r="344" ht="12.75">
      <c r="E344" s="7"/>
    </row>
    <row r="345" ht="12.75">
      <c r="E345" s="7"/>
    </row>
    <row r="346" ht="12.75">
      <c r="E346" s="7"/>
    </row>
    <row r="347" ht="12.75">
      <c r="E347" s="7"/>
    </row>
    <row r="348" ht="12.75">
      <c r="E348" s="7"/>
    </row>
    <row r="349" ht="12.75">
      <c r="E349" s="7"/>
    </row>
    <row r="350" ht="12.75">
      <c r="E350" s="7"/>
    </row>
    <row r="351" ht="12.75">
      <c r="E351" s="7"/>
    </row>
    <row r="352" ht="12.75">
      <c r="E352" s="7"/>
    </row>
    <row r="353" ht="12.75">
      <c r="E353" s="7"/>
    </row>
    <row r="354" ht="12.75">
      <c r="E354" s="7"/>
    </row>
    <row r="355" ht="12.75">
      <c r="E355" s="7"/>
    </row>
    <row r="356" ht="12.75">
      <c r="E356" s="7"/>
    </row>
    <row r="357" ht="12.75">
      <c r="E357" s="7"/>
    </row>
    <row r="358" ht="12.75">
      <c r="E358" s="7"/>
    </row>
    <row r="359" ht="12.75">
      <c r="E359" s="7"/>
    </row>
    <row r="360" ht="12.75">
      <c r="E360" s="7"/>
    </row>
    <row r="361" ht="12.75">
      <c r="E361" s="7"/>
    </row>
    <row r="362" ht="12.75">
      <c r="E362" s="7"/>
    </row>
    <row r="363" ht="12.75">
      <c r="E363" s="7"/>
    </row>
    <row r="364" ht="12.75">
      <c r="E364" s="7"/>
    </row>
    <row r="365" ht="12.75">
      <c r="E365" s="7"/>
    </row>
    <row r="366" ht="12.75">
      <c r="E366" s="7"/>
    </row>
    <row r="367" ht="12.75">
      <c r="E367" s="7"/>
    </row>
    <row r="368" ht="12.75">
      <c r="E368" s="7"/>
    </row>
    <row r="369" ht="12.75">
      <c r="E369" s="7"/>
    </row>
    <row r="370" ht="12.75">
      <c r="E370" s="7"/>
    </row>
    <row r="371" ht="12.75">
      <c r="E371" s="7"/>
    </row>
    <row r="372" ht="12.75">
      <c r="E372" s="7"/>
    </row>
    <row r="373" ht="12.75">
      <c r="E373" s="7"/>
    </row>
    <row r="374" ht="12.75">
      <c r="E374" s="7"/>
    </row>
    <row r="375" ht="12.75">
      <c r="E375" s="7"/>
    </row>
    <row r="376" ht="12.75">
      <c r="E376" s="7"/>
    </row>
    <row r="377" ht="12.75">
      <c r="E377" s="7"/>
    </row>
    <row r="378" ht="12.75">
      <c r="E378" s="7"/>
    </row>
    <row r="379" ht="12.75">
      <c r="E379" s="7"/>
    </row>
    <row r="380" ht="12.75">
      <c r="E380" s="7"/>
    </row>
    <row r="381" ht="12.75">
      <c r="E381" s="7"/>
    </row>
    <row r="382" ht="12.75">
      <c r="E382" s="7"/>
    </row>
    <row r="383" ht="12.75">
      <c r="E383" s="7"/>
    </row>
    <row r="384" ht="12.75">
      <c r="E384" s="7"/>
    </row>
  </sheetData>
  <mergeCells count="12">
    <mergeCell ref="C64:C65"/>
    <mergeCell ref="E59:E60"/>
    <mergeCell ref="D59:D60"/>
    <mergeCell ref="I3:I4"/>
    <mergeCell ref="G3:G4"/>
    <mergeCell ref="H3:H4"/>
    <mergeCell ref="A31:B31"/>
    <mergeCell ref="F3:F4"/>
    <mergeCell ref="D3:D4"/>
    <mergeCell ref="C3:C4"/>
    <mergeCell ref="B3:B4"/>
    <mergeCell ref="A3:A4"/>
  </mergeCells>
  <printOptions horizontalCentered="1"/>
  <pageMargins left="0.62" right="0.44" top="0.51" bottom="0.69" header="0.15748031496062992" footer="0.32"/>
  <pageSetup firstPageNumber="354" useFirstPageNumber="1" horizontalDpi="600" verticalDpi="600" orientation="portrait" paperSize="9" scale="60" r:id="rId1"/>
  <headerFooter alignWithMargins="0">
    <oddFooter>&amp;C&amp;18&amp;P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284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9.28125" style="455" bestFit="1" customWidth="1"/>
    <col min="2" max="2" width="5.28125" style="426" customWidth="1"/>
    <col min="3" max="3" width="11.57421875" style="429" bestFit="1" customWidth="1"/>
    <col min="4" max="4" width="39.140625" style="430" customWidth="1"/>
    <col min="5" max="5" width="21.140625" style="426" bestFit="1" customWidth="1"/>
    <col min="6" max="6" width="6.7109375" style="426" customWidth="1"/>
    <col min="7" max="8" width="16.140625" style="427" bestFit="1" customWidth="1"/>
    <col min="9" max="9" width="13.28125" style="427" bestFit="1" customWidth="1"/>
    <col min="10" max="10" width="14.421875" style="427" bestFit="1" customWidth="1"/>
    <col min="11" max="12" width="19.57421875" style="427" bestFit="1" customWidth="1"/>
    <col min="13" max="13" width="18.00390625" style="427" customWidth="1"/>
    <col min="14" max="14" width="21.28125" style="427" bestFit="1" customWidth="1"/>
    <col min="15" max="15" width="9.421875" style="428" bestFit="1" customWidth="1"/>
    <col min="16" max="16" width="7.28125" style="419" bestFit="1" customWidth="1"/>
    <col min="17" max="17" width="30.421875" style="424" bestFit="1" customWidth="1"/>
    <col min="18" max="18" width="31.00390625" style="425" customWidth="1"/>
    <col min="19" max="19" width="32.00390625" style="425" customWidth="1"/>
    <col min="20" max="16384" width="9.140625" style="425" customWidth="1"/>
  </cols>
  <sheetData>
    <row r="1" spans="1:17" s="108" customFormat="1" ht="32.25" customHeight="1">
      <c r="A1" s="448"/>
      <c r="B1" s="525" t="s">
        <v>170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105"/>
      <c r="P1" s="106"/>
      <c r="Q1" s="107"/>
    </row>
    <row r="2" spans="1:17" s="112" customFormat="1" ht="15.75" customHeight="1" thickBot="1">
      <c r="A2" s="448"/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109"/>
      <c r="P2" s="110"/>
      <c r="Q2" s="111"/>
    </row>
    <row r="3" spans="1:17" s="112" customFormat="1" ht="19.5" customHeight="1" thickBot="1" thickTop="1">
      <c r="A3" s="448"/>
      <c r="B3" s="113"/>
      <c r="C3" s="527"/>
      <c r="D3" s="527"/>
      <c r="E3" s="114"/>
      <c r="F3" s="528" t="s">
        <v>72</v>
      </c>
      <c r="G3" s="529"/>
      <c r="H3" s="529"/>
      <c r="I3" s="529"/>
      <c r="J3" s="530"/>
      <c r="K3" s="529" t="s">
        <v>73</v>
      </c>
      <c r="L3" s="529"/>
      <c r="M3" s="529"/>
      <c r="N3" s="531"/>
      <c r="O3" s="115"/>
      <c r="P3" s="110"/>
      <c r="Q3" s="111"/>
    </row>
    <row r="4" spans="1:17" s="112" customFormat="1" ht="38.25" thickBot="1">
      <c r="A4" s="448"/>
      <c r="B4" s="116" t="s">
        <v>74</v>
      </c>
      <c r="C4" s="116" t="s">
        <v>75</v>
      </c>
      <c r="D4" s="117" t="s">
        <v>2</v>
      </c>
      <c r="E4" s="117" t="s">
        <v>76</v>
      </c>
      <c r="F4" s="118" t="s">
        <v>77</v>
      </c>
      <c r="G4" s="116" t="s">
        <v>78</v>
      </c>
      <c r="H4" s="117" t="s">
        <v>79</v>
      </c>
      <c r="I4" s="117" t="s">
        <v>80</v>
      </c>
      <c r="J4" s="119" t="s">
        <v>81</v>
      </c>
      <c r="K4" s="120" t="s">
        <v>78</v>
      </c>
      <c r="L4" s="117" t="s">
        <v>79</v>
      </c>
      <c r="M4" s="117" t="s">
        <v>80</v>
      </c>
      <c r="N4" s="116" t="s">
        <v>81</v>
      </c>
      <c r="O4" s="121" t="s">
        <v>82</v>
      </c>
      <c r="P4" s="110"/>
      <c r="Q4" s="111"/>
    </row>
    <row r="5" spans="1:17" s="112" customFormat="1" ht="30" customHeight="1" thickBot="1">
      <c r="A5" s="448"/>
      <c r="B5" s="122"/>
      <c r="C5" s="123"/>
      <c r="D5" s="124" t="s">
        <v>83</v>
      </c>
      <c r="E5" s="125"/>
      <c r="F5" s="126"/>
      <c r="G5" s="127"/>
      <c r="H5" s="128"/>
      <c r="I5" s="128"/>
      <c r="J5" s="129"/>
      <c r="K5" s="130"/>
      <c r="L5" s="128"/>
      <c r="M5" s="128"/>
      <c r="N5" s="127"/>
      <c r="O5" s="131"/>
      <c r="P5" s="110"/>
      <c r="Q5" s="111"/>
    </row>
    <row r="6" spans="1:17" s="144" customFormat="1" ht="30" customHeight="1">
      <c r="A6" s="449"/>
      <c r="B6" s="132">
        <v>1</v>
      </c>
      <c r="C6" s="133">
        <v>40959</v>
      </c>
      <c r="D6" s="134" t="s">
        <v>84</v>
      </c>
      <c r="E6" s="135" t="s">
        <v>85</v>
      </c>
      <c r="F6" s="136" t="s">
        <v>19</v>
      </c>
      <c r="G6" s="137">
        <v>513935.94</v>
      </c>
      <c r="H6" s="137">
        <v>10861.52</v>
      </c>
      <c r="I6" s="137">
        <v>7892.83</v>
      </c>
      <c r="J6" s="138">
        <f>SUM(G6:I6)</f>
        <v>532690.2899999999</v>
      </c>
      <c r="K6" s="139">
        <v>513935.94</v>
      </c>
      <c r="L6" s="137">
        <v>10861.52</v>
      </c>
      <c r="M6" s="137">
        <v>7892.83</v>
      </c>
      <c r="N6" s="140">
        <f>SUM(K6:M6)</f>
        <v>532690.2899999999</v>
      </c>
      <c r="O6" s="141"/>
      <c r="P6" s="142"/>
      <c r="Q6" s="143"/>
    </row>
    <row r="7" spans="1:17" s="144" customFormat="1" ht="30" customHeight="1">
      <c r="A7" s="449"/>
      <c r="B7" s="145">
        <v>2</v>
      </c>
      <c r="C7" s="146">
        <v>41053</v>
      </c>
      <c r="D7" s="147" t="s">
        <v>84</v>
      </c>
      <c r="E7" s="148" t="s">
        <v>85</v>
      </c>
      <c r="F7" s="149" t="s">
        <v>19</v>
      </c>
      <c r="G7" s="150">
        <v>513536.55</v>
      </c>
      <c r="H7" s="150">
        <v>7233.06</v>
      </c>
      <c r="I7" s="150">
        <v>10918.21</v>
      </c>
      <c r="J7" s="151">
        <f>SUM(G7:I7)</f>
        <v>531687.82</v>
      </c>
      <c r="K7" s="152">
        <v>513536.55</v>
      </c>
      <c r="L7" s="150">
        <v>7233.06</v>
      </c>
      <c r="M7" s="150">
        <v>10918.21</v>
      </c>
      <c r="N7" s="153">
        <f>SUM(K7:M7)</f>
        <v>531687.82</v>
      </c>
      <c r="O7" s="154"/>
      <c r="P7" s="142"/>
      <c r="Q7" s="143"/>
    </row>
    <row r="8" spans="1:17" s="144" customFormat="1" ht="30" customHeight="1">
      <c r="A8" s="449"/>
      <c r="B8" s="145">
        <v>3</v>
      </c>
      <c r="C8" s="146">
        <v>41149</v>
      </c>
      <c r="D8" s="147" t="s">
        <v>84</v>
      </c>
      <c r="E8" s="148" t="s">
        <v>85</v>
      </c>
      <c r="F8" s="149" t="s">
        <v>19</v>
      </c>
      <c r="G8" s="150">
        <v>481065.61</v>
      </c>
      <c r="H8" s="150">
        <v>3233.68</v>
      </c>
      <c r="I8" s="150">
        <v>11196.19</v>
      </c>
      <c r="J8" s="151">
        <f>SUM(G8:I8)</f>
        <v>495495.48</v>
      </c>
      <c r="K8" s="152">
        <v>481065.61</v>
      </c>
      <c r="L8" s="150">
        <v>3233.68</v>
      </c>
      <c r="M8" s="150">
        <v>11196.19</v>
      </c>
      <c r="N8" s="153">
        <f>SUM(K8:M8)</f>
        <v>495495.48</v>
      </c>
      <c r="O8" s="154"/>
      <c r="P8" s="142"/>
      <c r="Q8" s="143"/>
    </row>
    <row r="9" spans="1:17" s="144" customFormat="1" ht="30" customHeight="1" thickBot="1">
      <c r="A9" s="449"/>
      <c r="B9" s="155">
        <v>4</v>
      </c>
      <c r="C9" s="156">
        <v>41221</v>
      </c>
      <c r="D9" s="157" t="s">
        <v>84</v>
      </c>
      <c r="E9" s="158" t="s">
        <v>85</v>
      </c>
      <c r="F9" s="159" t="s">
        <v>19</v>
      </c>
      <c r="G9" s="160"/>
      <c r="H9" s="160"/>
      <c r="I9" s="160">
        <v>5843.1</v>
      </c>
      <c r="J9" s="161">
        <f>SUM(G9:I9)</f>
        <v>5843.1</v>
      </c>
      <c r="K9" s="162"/>
      <c r="L9" s="160"/>
      <c r="M9" s="160">
        <v>5843.1</v>
      </c>
      <c r="N9" s="163">
        <f>SUM(K9:M9)</f>
        <v>5843.1</v>
      </c>
      <c r="O9" s="164"/>
      <c r="P9" s="142"/>
      <c r="Q9" s="143"/>
    </row>
    <row r="10" spans="1:17" s="174" customFormat="1" ht="30" customHeight="1" thickBot="1">
      <c r="A10" s="448"/>
      <c r="B10" s="165"/>
      <c r="C10" s="165"/>
      <c r="D10" s="166" t="s">
        <v>86</v>
      </c>
      <c r="E10" s="165"/>
      <c r="F10" s="167"/>
      <c r="G10" s="168"/>
      <c r="H10" s="168"/>
      <c r="I10" s="168"/>
      <c r="J10" s="169"/>
      <c r="K10" s="170">
        <f>SUM(K6:K8)</f>
        <v>1508538.1</v>
      </c>
      <c r="L10" s="170">
        <f>SUM(L6:L8)</f>
        <v>21328.260000000002</v>
      </c>
      <c r="M10" s="170">
        <f>SUM(M6:M9)</f>
        <v>35850.33</v>
      </c>
      <c r="N10" s="168">
        <f>SUM(N6:N9)</f>
        <v>1565716.69</v>
      </c>
      <c r="O10" s="171"/>
      <c r="P10" s="172"/>
      <c r="Q10" s="173"/>
    </row>
    <row r="11" spans="1:17" s="144" customFormat="1" ht="30" customHeight="1">
      <c r="A11" s="449"/>
      <c r="B11" s="132">
        <v>1</v>
      </c>
      <c r="C11" s="133">
        <v>40963</v>
      </c>
      <c r="D11" s="134" t="s">
        <v>87</v>
      </c>
      <c r="E11" s="135" t="s">
        <v>85</v>
      </c>
      <c r="F11" s="136" t="s">
        <v>19</v>
      </c>
      <c r="G11" s="137">
        <v>59937.51</v>
      </c>
      <c r="H11" s="137">
        <v>2272.67</v>
      </c>
      <c r="I11" s="137">
        <v>869.89</v>
      </c>
      <c r="J11" s="138">
        <f aca="true" t="shared" si="0" ref="J11:J16">SUM(G11:I11)</f>
        <v>63080.07</v>
      </c>
      <c r="K11" s="139">
        <v>59937.51</v>
      </c>
      <c r="L11" s="137">
        <v>2272.67</v>
      </c>
      <c r="M11" s="137">
        <v>869.89</v>
      </c>
      <c r="N11" s="140">
        <f aca="true" t="shared" si="1" ref="N11:N16">SUM(K11:M11)</f>
        <v>63080.07</v>
      </c>
      <c r="O11" s="141"/>
      <c r="P11" s="142"/>
      <c r="Q11" s="143"/>
    </row>
    <row r="12" spans="1:17" s="144" customFormat="1" ht="30" customHeight="1">
      <c r="A12" s="449"/>
      <c r="B12" s="145">
        <v>2</v>
      </c>
      <c r="C12" s="146">
        <v>40963</v>
      </c>
      <c r="D12" s="147" t="s">
        <v>87</v>
      </c>
      <c r="E12" s="148" t="s">
        <v>85</v>
      </c>
      <c r="F12" s="149" t="s">
        <v>19</v>
      </c>
      <c r="G12" s="150">
        <v>1184141.05</v>
      </c>
      <c r="H12" s="150">
        <v>21289.53</v>
      </c>
      <c r="I12" s="150">
        <v>25706.92</v>
      </c>
      <c r="J12" s="151">
        <f t="shared" si="0"/>
        <v>1231137.5</v>
      </c>
      <c r="K12" s="152">
        <v>1184141.05</v>
      </c>
      <c r="L12" s="150">
        <v>21289.53</v>
      </c>
      <c r="M12" s="150">
        <v>25706.92</v>
      </c>
      <c r="N12" s="153">
        <f t="shared" si="1"/>
        <v>1231137.5</v>
      </c>
      <c r="O12" s="154"/>
      <c r="P12" s="142"/>
      <c r="Q12" s="143"/>
    </row>
    <row r="13" spans="1:17" s="144" customFormat="1" ht="30" customHeight="1">
      <c r="A13" s="449"/>
      <c r="B13" s="175">
        <v>3</v>
      </c>
      <c r="C13" s="176">
        <v>41058</v>
      </c>
      <c r="D13" s="147" t="s">
        <v>87</v>
      </c>
      <c r="E13" s="148" t="s">
        <v>85</v>
      </c>
      <c r="F13" s="149" t="s">
        <v>19</v>
      </c>
      <c r="G13" s="177">
        <v>59937.51</v>
      </c>
      <c r="H13" s="177">
        <v>1515.09</v>
      </c>
      <c r="I13" s="177">
        <v>882.73</v>
      </c>
      <c r="J13" s="151">
        <f t="shared" si="0"/>
        <v>62335.33</v>
      </c>
      <c r="K13" s="177">
        <v>59937.51</v>
      </c>
      <c r="L13" s="177">
        <v>1515.09</v>
      </c>
      <c r="M13" s="177">
        <v>882.73</v>
      </c>
      <c r="N13" s="153">
        <f t="shared" si="1"/>
        <v>62335.33</v>
      </c>
      <c r="O13" s="178"/>
      <c r="P13" s="142"/>
      <c r="Q13" s="143"/>
    </row>
    <row r="14" spans="1:17" s="144" customFormat="1" ht="30" customHeight="1">
      <c r="A14" s="449"/>
      <c r="B14" s="145">
        <v>4</v>
      </c>
      <c r="C14" s="146">
        <v>41058</v>
      </c>
      <c r="D14" s="147" t="s">
        <v>87</v>
      </c>
      <c r="E14" s="148" t="s">
        <v>85</v>
      </c>
      <c r="F14" s="149" t="s">
        <v>19</v>
      </c>
      <c r="G14" s="150">
        <v>1180571.71</v>
      </c>
      <c r="H14" s="150">
        <v>9755.45</v>
      </c>
      <c r="I14" s="150">
        <v>26857.05</v>
      </c>
      <c r="J14" s="151">
        <f t="shared" si="0"/>
        <v>1217184.21</v>
      </c>
      <c r="K14" s="150">
        <v>1180571.71</v>
      </c>
      <c r="L14" s="150">
        <v>9755.45</v>
      </c>
      <c r="M14" s="150">
        <v>26857.05</v>
      </c>
      <c r="N14" s="153">
        <f t="shared" si="1"/>
        <v>1217184.21</v>
      </c>
      <c r="O14" s="154"/>
      <c r="P14" s="142"/>
      <c r="Q14" s="143"/>
    </row>
    <row r="15" spans="1:17" s="144" customFormat="1" ht="30" customHeight="1">
      <c r="A15" s="449"/>
      <c r="B15" s="175">
        <v>5</v>
      </c>
      <c r="C15" s="176">
        <v>41158</v>
      </c>
      <c r="D15" s="179" t="s">
        <v>87</v>
      </c>
      <c r="E15" s="180" t="s">
        <v>85</v>
      </c>
      <c r="F15" s="181" t="s">
        <v>19</v>
      </c>
      <c r="G15" s="177">
        <v>59937.51</v>
      </c>
      <c r="H15" s="177">
        <v>757.58</v>
      </c>
      <c r="I15" s="177">
        <v>2297.51</v>
      </c>
      <c r="J15" s="182">
        <f t="shared" si="0"/>
        <v>62992.600000000006</v>
      </c>
      <c r="K15" s="177">
        <v>59937.51</v>
      </c>
      <c r="L15" s="177">
        <v>757.58</v>
      </c>
      <c r="M15" s="177">
        <v>2297.51</v>
      </c>
      <c r="N15" s="183">
        <f t="shared" si="1"/>
        <v>62992.600000000006</v>
      </c>
      <c r="O15" s="178"/>
      <c r="P15" s="142"/>
      <c r="Q15" s="143"/>
    </row>
    <row r="16" spans="1:17" s="144" customFormat="1" ht="30" customHeight="1" thickBot="1">
      <c r="A16" s="450"/>
      <c r="B16" s="155">
        <v>6</v>
      </c>
      <c r="C16" s="156">
        <v>41158</v>
      </c>
      <c r="D16" s="157" t="s">
        <v>87</v>
      </c>
      <c r="E16" s="158" t="s">
        <v>85</v>
      </c>
      <c r="F16" s="159" t="s">
        <v>19</v>
      </c>
      <c r="G16" s="160"/>
      <c r="H16" s="160"/>
      <c r="I16" s="160">
        <v>2901.06</v>
      </c>
      <c r="J16" s="161">
        <f t="shared" si="0"/>
        <v>2901.06</v>
      </c>
      <c r="K16" s="160"/>
      <c r="L16" s="160"/>
      <c r="M16" s="160">
        <v>2901.06</v>
      </c>
      <c r="N16" s="163">
        <f t="shared" si="1"/>
        <v>2901.06</v>
      </c>
      <c r="O16" s="164"/>
      <c r="P16" s="142"/>
      <c r="Q16" s="143"/>
    </row>
    <row r="17" spans="1:17" s="174" customFormat="1" ht="30" customHeight="1" thickBot="1">
      <c r="A17" s="510">
        <v>356</v>
      </c>
      <c r="B17" s="165"/>
      <c r="C17" s="165"/>
      <c r="D17" s="166" t="s">
        <v>88</v>
      </c>
      <c r="E17" s="165"/>
      <c r="F17" s="167"/>
      <c r="G17" s="168"/>
      <c r="H17" s="168"/>
      <c r="I17" s="168"/>
      <c r="J17" s="169"/>
      <c r="K17" s="170">
        <f>SUM(K11:K15)</f>
        <v>2544525.29</v>
      </c>
      <c r="L17" s="168">
        <f>SUM(L11:L15)</f>
        <v>35590.32</v>
      </c>
      <c r="M17" s="168">
        <f>SUM(M11:M16)</f>
        <v>59515.159999999996</v>
      </c>
      <c r="N17" s="168">
        <f>SUM(N11:N16)</f>
        <v>2639630.7700000005</v>
      </c>
      <c r="O17" s="171"/>
      <c r="P17" s="172"/>
      <c r="Q17" s="173"/>
    </row>
    <row r="18" spans="1:17" s="144" customFormat="1" ht="30" customHeight="1">
      <c r="A18" s="510"/>
      <c r="B18" s="132">
        <v>1</v>
      </c>
      <c r="C18" s="133">
        <v>40963</v>
      </c>
      <c r="D18" s="134" t="s">
        <v>89</v>
      </c>
      <c r="E18" s="135" t="s">
        <v>85</v>
      </c>
      <c r="F18" s="136" t="s">
        <v>19</v>
      </c>
      <c r="G18" s="137">
        <v>202960.86</v>
      </c>
      <c r="H18" s="137">
        <v>7695.63</v>
      </c>
      <c r="I18" s="137">
        <v>2944.73</v>
      </c>
      <c r="J18" s="138">
        <f aca="true" t="shared" si="2" ref="J18:J24">SUM(G18:I18)</f>
        <v>213601.22</v>
      </c>
      <c r="K18" s="139">
        <v>202960.86</v>
      </c>
      <c r="L18" s="137">
        <v>7695.63</v>
      </c>
      <c r="M18" s="137">
        <v>2944.73</v>
      </c>
      <c r="N18" s="140">
        <f aca="true" t="shared" si="3" ref="N18:N24">SUM(K18:M18)</f>
        <v>213601.22</v>
      </c>
      <c r="O18" s="141"/>
      <c r="P18" s="142"/>
      <c r="Q18" s="143"/>
    </row>
    <row r="19" spans="1:17" s="144" customFormat="1" ht="30" customHeight="1">
      <c r="A19" s="449"/>
      <c r="B19" s="175">
        <v>2</v>
      </c>
      <c r="C19" s="176">
        <v>40963</v>
      </c>
      <c r="D19" s="179" t="s">
        <v>89</v>
      </c>
      <c r="E19" s="180" t="s">
        <v>85</v>
      </c>
      <c r="F19" s="181" t="s">
        <v>19</v>
      </c>
      <c r="G19" s="177">
        <v>568414.02</v>
      </c>
      <c r="H19" s="177">
        <v>10223.13</v>
      </c>
      <c r="I19" s="177">
        <v>12341.6</v>
      </c>
      <c r="J19" s="182">
        <f t="shared" si="2"/>
        <v>590978.75</v>
      </c>
      <c r="K19" s="184">
        <v>568414.02</v>
      </c>
      <c r="L19" s="177">
        <v>10223.13</v>
      </c>
      <c r="M19" s="177">
        <v>12341.6</v>
      </c>
      <c r="N19" s="183">
        <f t="shared" si="3"/>
        <v>590978.75</v>
      </c>
      <c r="O19" s="178"/>
      <c r="P19" s="142"/>
      <c r="Q19" s="143"/>
    </row>
    <row r="20" spans="1:17" s="144" customFormat="1" ht="30" customHeight="1">
      <c r="A20" s="449"/>
      <c r="B20" s="145">
        <v>3</v>
      </c>
      <c r="C20" s="146">
        <v>40963</v>
      </c>
      <c r="D20" s="147" t="s">
        <v>89</v>
      </c>
      <c r="E20" s="148" t="s">
        <v>85</v>
      </c>
      <c r="F20" s="149" t="s">
        <v>19</v>
      </c>
      <c r="G20" s="150">
        <v>913539.34</v>
      </c>
      <c r="H20" s="150">
        <v>10822.59</v>
      </c>
      <c r="I20" s="150">
        <v>19709</v>
      </c>
      <c r="J20" s="151">
        <f t="shared" si="2"/>
        <v>944070.9299999999</v>
      </c>
      <c r="K20" s="152">
        <v>913539.34</v>
      </c>
      <c r="L20" s="150">
        <v>10822.59</v>
      </c>
      <c r="M20" s="150">
        <v>19709</v>
      </c>
      <c r="N20" s="153">
        <f t="shared" si="3"/>
        <v>944070.9299999999</v>
      </c>
      <c r="O20" s="154"/>
      <c r="P20" s="142"/>
      <c r="Q20" s="143"/>
    </row>
    <row r="21" spans="1:17" s="144" customFormat="1" ht="30" customHeight="1">
      <c r="A21" s="449"/>
      <c r="B21" s="175">
        <v>4</v>
      </c>
      <c r="C21" s="176">
        <v>41058</v>
      </c>
      <c r="D21" s="147" t="s">
        <v>89</v>
      </c>
      <c r="E21" s="148" t="s">
        <v>85</v>
      </c>
      <c r="F21" s="149" t="s">
        <v>19</v>
      </c>
      <c r="G21" s="177">
        <v>202270.83</v>
      </c>
      <c r="H21" s="177">
        <v>5112.96</v>
      </c>
      <c r="I21" s="177">
        <v>2980.14</v>
      </c>
      <c r="J21" s="151">
        <f t="shared" si="2"/>
        <v>210363.93</v>
      </c>
      <c r="K21" s="185">
        <v>202270.83</v>
      </c>
      <c r="L21" s="177">
        <v>5112.96</v>
      </c>
      <c r="M21" s="177">
        <v>2980.14</v>
      </c>
      <c r="N21" s="153">
        <f t="shared" si="3"/>
        <v>210363.93</v>
      </c>
      <c r="O21" s="178"/>
      <c r="P21" s="142"/>
      <c r="Q21" s="143"/>
    </row>
    <row r="22" spans="1:17" s="144" customFormat="1" ht="30" customHeight="1">
      <c r="A22" s="449"/>
      <c r="B22" s="175">
        <v>5</v>
      </c>
      <c r="C22" s="176">
        <v>41058</v>
      </c>
      <c r="D22" s="147" t="s">
        <v>89</v>
      </c>
      <c r="E22" s="148" t="s">
        <v>85</v>
      </c>
      <c r="F22" s="149" t="s">
        <v>19</v>
      </c>
      <c r="G22" s="177">
        <v>566701.04</v>
      </c>
      <c r="H22" s="177">
        <v>4682.79</v>
      </c>
      <c r="I22" s="177">
        <v>12887.93</v>
      </c>
      <c r="J22" s="151">
        <f t="shared" si="2"/>
        <v>584271.7600000001</v>
      </c>
      <c r="K22" s="185">
        <v>566701.04</v>
      </c>
      <c r="L22" s="177">
        <v>4682.79</v>
      </c>
      <c r="M22" s="177">
        <v>12887.93</v>
      </c>
      <c r="N22" s="153">
        <f t="shared" si="3"/>
        <v>584271.7600000001</v>
      </c>
      <c r="O22" s="178"/>
      <c r="P22" s="142"/>
      <c r="Q22" s="143"/>
    </row>
    <row r="23" spans="1:17" s="144" customFormat="1" ht="30" customHeight="1">
      <c r="A23" s="449"/>
      <c r="B23" s="145">
        <v>6</v>
      </c>
      <c r="C23" s="146">
        <v>41058</v>
      </c>
      <c r="D23" s="147" t="s">
        <v>89</v>
      </c>
      <c r="E23" s="148" t="s">
        <v>85</v>
      </c>
      <c r="F23" s="149" t="s">
        <v>19</v>
      </c>
      <c r="G23" s="150">
        <v>952209.87</v>
      </c>
      <c r="H23" s="150">
        <v>4002.07</v>
      </c>
      <c r="I23" s="150">
        <v>15158.73</v>
      </c>
      <c r="J23" s="151">
        <f t="shared" si="2"/>
        <v>971370.6699999999</v>
      </c>
      <c r="K23" s="186">
        <v>952209.87</v>
      </c>
      <c r="L23" s="150">
        <v>4002.07</v>
      </c>
      <c r="M23" s="150">
        <v>15158.73</v>
      </c>
      <c r="N23" s="153">
        <f t="shared" si="3"/>
        <v>971370.6699999999</v>
      </c>
      <c r="O23" s="154"/>
      <c r="P23" s="142"/>
      <c r="Q23" s="143"/>
    </row>
    <row r="24" spans="1:17" s="144" customFormat="1" ht="30" customHeight="1" thickBot="1">
      <c r="A24" s="449"/>
      <c r="B24" s="155">
        <v>7</v>
      </c>
      <c r="C24" s="156">
        <v>41158</v>
      </c>
      <c r="D24" s="157" t="s">
        <v>89</v>
      </c>
      <c r="E24" s="158" t="s">
        <v>85</v>
      </c>
      <c r="F24" s="159" t="s">
        <v>19</v>
      </c>
      <c r="G24" s="160">
        <v>127581.32</v>
      </c>
      <c r="H24" s="160"/>
      <c r="I24" s="160">
        <v>2288.42</v>
      </c>
      <c r="J24" s="161">
        <f t="shared" si="2"/>
        <v>129869.74</v>
      </c>
      <c r="K24" s="187">
        <v>127581.32</v>
      </c>
      <c r="L24" s="160"/>
      <c r="M24" s="160">
        <v>2288.42</v>
      </c>
      <c r="N24" s="163">
        <f t="shared" si="3"/>
        <v>129869.74</v>
      </c>
      <c r="O24" s="164"/>
      <c r="P24" s="142"/>
      <c r="Q24" s="143"/>
    </row>
    <row r="25" spans="1:17" s="174" customFormat="1" ht="30" customHeight="1" thickBot="1">
      <c r="A25" s="448"/>
      <c r="B25" s="165"/>
      <c r="C25" s="165"/>
      <c r="D25" s="166" t="s">
        <v>90</v>
      </c>
      <c r="E25" s="165"/>
      <c r="F25" s="167"/>
      <c r="G25" s="168"/>
      <c r="H25" s="168"/>
      <c r="I25" s="168"/>
      <c r="J25" s="169"/>
      <c r="K25" s="170">
        <f>SUM(K18:K24)</f>
        <v>3533677.28</v>
      </c>
      <c r="L25" s="168">
        <f>SUM(L18:L23)</f>
        <v>42539.17</v>
      </c>
      <c r="M25" s="168">
        <f>SUM(M18:M24)</f>
        <v>68310.55</v>
      </c>
      <c r="N25" s="168">
        <f>SUM(N18:N24)</f>
        <v>3644527</v>
      </c>
      <c r="O25" s="171"/>
      <c r="P25" s="172"/>
      <c r="Q25" s="173"/>
    </row>
    <row r="26" spans="1:17" s="144" customFormat="1" ht="30" customHeight="1">
      <c r="A26" s="449"/>
      <c r="B26" s="132">
        <v>1</v>
      </c>
      <c r="C26" s="133">
        <v>40969</v>
      </c>
      <c r="D26" s="188" t="s">
        <v>91</v>
      </c>
      <c r="E26" s="135" t="s">
        <v>85</v>
      </c>
      <c r="F26" s="136" t="s">
        <v>19</v>
      </c>
      <c r="G26" s="137">
        <v>711579.3</v>
      </c>
      <c r="H26" s="137">
        <v>12797.94</v>
      </c>
      <c r="I26" s="137">
        <v>17528.13</v>
      </c>
      <c r="J26" s="138">
        <f aca="true" t="shared" si="4" ref="J26:J32">SUM(G26:I26)</f>
        <v>741905.37</v>
      </c>
      <c r="K26" s="139">
        <v>711579.3</v>
      </c>
      <c r="L26" s="137">
        <v>12797.94</v>
      </c>
      <c r="M26" s="137">
        <v>17528.13</v>
      </c>
      <c r="N26" s="140">
        <f aca="true" t="shared" si="5" ref="N26:N32">SUM(K26:M26)</f>
        <v>741905.37</v>
      </c>
      <c r="O26" s="141"/>
      <c r="P26" s="142"/>
      <c r="Q26" s="143"/>
    </row>
    <row r="27" spans="1:17" s="144" customFormat="1" ht="30" customHeight="1">
      <c r="A27" s="449"/>
      <c r="B27" s="175">
        <v>2</v>
      </c>
      <c r="C27" s="176">
        <v>40969</v>
      </c>
      <c r="D27" s="189" t="s">
        <v>91</v>
      </c>
      <c r="E27" s="180" t="s">
        <v>85</v>
      </c>
      <c r="F27" s="181" t="s">
        <v>19</v>
      </c>
      <c r="G27" s="177">
        <v>554756.56</v>
      </c>
      <c r="H27" s="177">
        <v>10799.45</v>
      </c>
      <c r="I27" s="177">
        <v>5127.46</v>
      </c>
      <c r="J27" s="182">
        <f t="shared" si="4"/>
        <v>570683.47</v>
      </c>
      <c r="K27" s="184">
        <v>554756.56</v>
      </c>
      <c r="L27" s="177">
        <v>10799.45</v>
      </c>
      <c r="M27" s="177">
        <v>5127.46</v>
      </c>
      <c r="N27" s="183">
        <f t="shared" si="5"/>
        <v>570683.47</v>
      </c>
      <c r="O27" s="178"/>
      <c r="P27" s="142"/>
      <c r="Q27" s="143"/>
    </row>
    <row r="28" spans="1:17" s="144" customFormat="1" ht="30" customHeight="1">
      <c r="A28" s="449"/>
      <c r="B28" s="145">
        <v>3</v>
      </c>
      <c r="C28" s="146">
        <v>40969</v>
      </c>
      <c r="D28" s="190" t="s">
        <v>91</v>
      </c>
      <c r="E28" s="148" t="s">
        <v>85</v>
      </c>
      <c r="F28" s="149" t="s">
        <v>19</v>
      </c>
      <c r="G28" s="150">
        <v>1109667.63</v>
      </c>
      <c r="H28" s="150">
        <v>13146.2</v>
      </c>
      <c r="I28" s="150">
        <v>27159.48</v>
      </c>
      <c r="J28" s="151">
        <f t="shared" si="4"/>
        <v>1149973.3099999998</v>
      </c>
      <c r="K28" s="152">
        <v>1109667.63</v>
      </c>
      <c r="L28" s="150">
        <v>13146.2</v>
      </c>
      <c r="M28" s="150">
        <v>27159.48</v>
      </c>
      <c r="N28" s="153">
        <f t="shared" si="5"/>
        <v>1149973.3099999998</v>
      </c>
      <c r="O28" s="154"/>
      <c r="P28" s="142"/>
      <c r="Q28" s="143"/>
    </row>
    <row r="29" spans="1:17" s="144" customFormat="1" ht="30" customHeight="1">
      <c r="A29" s="449"/>
      <c r="B29" s="175">
        <v>4</v>
      </c>
      <c r="C29" s="176">
        <v>41068</v>
      </c>
      <c r="D29" s="189" t="s">
        <v>91</v>
      </c>
      <c r="E29" s="180" t="s">
        <v>85</v>
      </c>
      <c r="F29" s="181" t="s">
        <v>19</v>
      </c>
      <c r="G29" s="177">
        <v>708757.98</v>
      </c>
      <c r="H29" s="177">
        <v>3693.66</v>
      </c>
      <c r="I29" s="177">
        <v>15171.44</v>
      </c>
      <c r="J29" s="182">
        <f t="shared" si="4"/>
        <v>727623.08</v>
      </c>
      <c r="K29" s="184">
        <v>708757.98</v>
      </c>
      <c r="L29" s="177">
        <v>3693.66</v>
      </c>
      <c r="M29" s="177">
        <v>15171.44</v>
      </c>
      <c r="N29" s="183">
        <f t="shared" si="5"/>
        <v>727623.08</v>
      </c>
      <c r="O29" s="178"/>
      <c r="P29" s="142"/>
      <c r="Q29" s="143"/>
    </row>
    <row r="30" spans="1:17" s="144" customFormat="1" ht="30" customHeight="1">
      <c r="A30" s="449"/>
      <c r="B30" s="175">
        <v>5</v>
      </c>
      <c r="C30" s="176">
        <v>41068</v>
      </c>
      <c r="D30" s="189" t="s">
        <v>91</v>
      </c>
      <c r="E30" s="180" t="s">
        <v>85</v>
      </c>
      <c r="F30" s="181" t="s">
        <v>19</v>
      </c>
      <c r="G30" s="177">
        <v>552870.49</v>
      </c>
      <c r="H30" s="177">
        <v>13975.39</v>
      </c>
      <c r="I30" s="177">
        <v>14635.26</v>
      </c>
      <c r="J30" s="182">
        <f t="shared" si="4"/>
        <v>581481.14</v>
      </c>
      <c r="K30" s="184">
        <v>552870.49</v>
      </c>
      <c r="L30" s="177">
        <v>13975.39</v>
      </c>
      <c r="M30" s="177">
        <v>14635.26</v>
      </c>
      <c r="N30" s="183">
        <f t="shared" si="5"/>
        <v>581481.14</v>
      </c>
      <c r="O30" s="178"/>
      <c r="P30" s="142"/>
      <c r="Q30" s="143"/>
    </row>
    <row r="31" spans="1:17" s="144" customFormat="1" ht="30" customHeight="1">
      <c r="A31" s="449"/>
      <c r="B31" s="175">
        <v>6</v>
      </c>
      <c r="C31" s="176">
        <v>41068</v>
      </c>
      <c r="D31" s="189" t="s">
        <v>91</v>
      </c>
      <c r="E31" s="180" t="s">
        <v>85</v>
      </c>
      <c r="F31" s="181" t="s">
        <v>19</v>
      </c>
      <c r="G31" s="177">
        <v>1187672.33</v>
      </c>
      <c r="H31" s="177">
        <v>7448.41</v>
      </c>
      <c r="I31" s="177">
        <v>32823.44</v>
      </c>
      <c r="J31" s="182">
        <f t="shared" si="4"/>
        <v>1227944.18</v>
      </c>
      <c r="K31" s="184">
        <v>1187672.33</v>
      </c>
      <c r="L31" s="177">
        <v>7448.41</v>
      </c>
      <c r="M31" s="177">
        <v>32823.44</v>
      </c>
      <c r="N31" s="183">
        <f t="shared" si="5"/>
        <v>1227944.18</v>
      </c>
      <c r="O31" s="178"/>
      <c r="P31" s="142"/>
      <c r="Q31" s="143"/>
    </row>
    <row r="32" spans="1:17" s="144" customFormat="1" ht="30" customHeight="1" thickBot="1">
      <c r="A32" s="449"/>
      <c r="B32" s="191">
        <v>7</v>
      </c>
      <c r="C32" s="192">
        <v>41135</v>
      </c>
      <c r="D32" s="193" t="s">
        <v>91</v>
      </c>
      <c r="E32" s="194" t="s">
        <v>85</v>
      </c>
      <c r="F32" s="195" t="s">
        <v>19</v>
      </c>
      <c r="G32" s="196">
        <v>482735.55</v>
      </c>
      <c r="H32" s="196"/>
      <c r="I32" s="196"/>
      <c r="J32" s="197">
        <f t="shared" si="4"/>
        <v>482735.55</v>
      </c>
      <c r="K32" s="198">
        <v>482735.55</v>
      </c>
      <c r="L32" s="196"/>
      <c r="M32" s="196"/>
      <c r="N32" s="199">
        <f t="shared" si="5"/>
        <v>482735.55</v>
      </c>
      <c r="O32" s="200"/>
      <c r="P32" s="142"/>
      <c r="Q32" s="143"/>
    </row>
    <row r="33" spans="1:17" s="174" customFormat="1" ht="30" customHeight="1" thickBot="1">
      <c r="A33" s="448"/>
      <c r="B33" s="165"/>
      <c r="C33" s="165"/>
      <c r="D33" s="166" t="s">
        <v>92</v>
      </c>
      <c r="E33" s="165"/>
      <c r="F33" s="167"/>
      <c r="G33" s="168"/>
      <c r="H33" s="168"/>
      <c r="I33" s="168"/>
      <c r="J33" s="169"/>
      <c r="K33" s="170">
        <f>SUM(K26:K32)</f>
        <v>5308039.84</v>
      </c>
      <c r="L33" s="168">
        <f>SUM(L26:L31)</f>
        <v>61861.05</v>
      </c>
      <c r="M33" s="168">
        <f>SUM(M26:M31)</f>
        <v>112445.21</v>
      </c>
      <c r="N33" s="168">
        <f>SUM(N26:N32)</f>
        <v>5482346.1</v>
      </c>
      <c r="O33" s="171"/>
      <c r="P33" s="172"/>
      <c r="Q33" s="173"/>
    </row>
    <row r="34" spans="1:17" s="144" customFormat="1" ht="30" customHeight="1">
      <c r="A34" s="449"/>
      <c r="B34" s="132">
        <v>1</v>
      </c>
      <c r="C34" s="133">
        <v>40969</v>
      </c>
      <c r="D34" s="188" t="s">
        <v>93</v>
      </c>
      <c r="E34" s="135" t="s">
        <v>85</v>
      </c>
      <c r="F34" s="136" t="s">
        <v>19</v>
      </c>
      <c r="G34" s="137">
        <v>417376.97</v>
      </c>
      <c r="H34" s="137">
        <v>7506.61</v>
      </c>
      <c r="I34" s="137">
        <v>10280.75</v>
      </c>
      <c r="J34" s="138">
        <f>SUM(G34:I34)</f>
        <v>435164.32999999996</v>
      </c>
      <c r="K34" s="139">
        <v>417376.97</v>
      </c>
      <c r="L34" s="137">
        <v>7506.61</v>
      </c>
      <c r="M34" s="137">
        <v>10280.75</v>
      </c>
      <c r="N34" s="140">
        <f>SUM(K34:M34)</f>
        <v>435164.32999999996</v>
      </c>
      <c r="O34" s="141"/>
      <c r="P34" s="142"/>
      <c r="Q34" s="143"/>
    </row>
    <row r="35" spans="1:17" s="144" customFormat="1" ht="30" customHeight="1">
      <c r="A35" s="449"/>
      <c r="B35" s="145">
        <v>2</v>
      </c>
      <c r="C35" s="146">
        <v>40969</v>
      </c>
      <c r="D35" s="190" t="s">
        <v>93</v>
      </c>
      <c r="E35" s="148" t="s">
        <v>85</v>
      </c>
      <c r="F35" s="149" t="s">
        <v>19</v>
      </c>
      <c r="G35" s="150">
        <v>1316251.91</v>
      </c>
      <c r="H35" s="150">
        <v>11688.83</v>
      </c>
      <c r="I35" s="150">
        <v>32199.71</v>
      </c>
      <c r="J35" s="151">
        <f>SUM(G35:I35)</f>
        <v>1360140.45</v>
      </c>
      <c r="K35" s="152">
        <v>1316251.91</v>
      </c>
      <c r="L35" s="150">
        <v>11688.83</v>
      </c>
      <c r="M35" s="150">
        <v>32199.71</v>
      </c>
      <c r="N35" s="153">
        <f>SUM(K35:M35)</f>
        <v>1360140.45</v>
      </c>
      <c r="O35" s="154"/>
      <c r="P35" s="142"/>
      <c r="Q35" s="143"/>
    </row>
    <row r="36" spans="1:17" s="144" customFormat="1" ht="30" customHeight="1">
      <c r="A36" s="449"/>
      <c r="B36" s="175">
        <v>3</v>
      </c>
      <c r="C36" s="176">
        <v>41087</v>
      </c>
      <c r="D36" s="189" t="s">
        <v>93</v>
      </c>
      <c r="E36" s="180" t="s">
        <v>85</v>
      </c>
      <c r="F36" s="181" t="s">
        <v>19</v>
      </c>
      <c r="G36" s="177">
        <v>413815.68</v>
      </c>
      <c r="H36" s="177">
        <v>3419.54</v>
      </c>
      <c r="I36" s="177">
        <v>14196.45</v>
      </c>
      <c r="J36" s="182">
        <f>SUM(G36:I36)</f>
        <v>431431.67</v>
      </c>
      <c r="K36" s="184">
        <v>413815.68</v>
      </c>
      <c r="L36" s="177">
        <v>3419.54</v>
      </c>
      <c r="M36" s="177">
        <v>14196.45</v>
      </c>
      <c r="N36" s="183">
        <f>SUM(K36:M36)</f>
        <v>431431.67</v>
      </c>
      <c r="O36" s="178"/>
      <c r="P36" s="142"/>
      <c r="Q36" s="143"/>
    </row>
    <row r="37" spans="1:17" s="144" customFormat="1" ht="30" customHeight="1" thickBot="1">
      <c r="A37" s="449"/>
      <c r="B37" s="155">
        <v>4</v>
      </c>
      <c r="C37" s="156">
        <v>41087</v>
      </c>
      <c r="D37" s="201" t="s">
        <v>93</v>
      </c>
      <c r="E37" s="158" t="s">
        <v>85</v>
      </c>
      <c r="F37" s="159" t="s">
        <v>19</v>
      </c>
      <c r="G37" s="160">
        <v>1404996.38</v>
      </c>
      <c r="H37" s="160">
        <v>8811.33</v>
      </c>
      <c r="I37" s="160">
        <v>48095.29</v>
      </c>
      <c r="J37" s="161">
        <f>SUM(G37:I37)</f>
        <v>1461903</v>
      </c>
      <c r="K37" s="162">
        <v>1404996.38</v>
      </c>
      <c r="L37" s="160">
        <v>8811.33</v>
      </c>
      <c r="M37" s="160">
        <v>48095.29</v>
      </c>
      <c r="N37" s="163">
        <f>SUM(K37:M37)</f>
        <v>1461903</v>
      </c>
      <c r="O37" s="164"/>
      <c r="P37" s="142"/>
      <c r="Q37" s="143"/>
    </row>
    <row r="38" spans="1:17" s="174" customFormat="1" ht="30" customHeight="1" thickBot="1">
      <c r="A38" s="448"/>
      <c r="B38" s="165"/>
      <c r="C38" s="165"/>
      <c r="D38" s="166" t="s">
        <v>94</v>
      </c>
      <c r="E38" s="165"/>
      <c r="F38" s="167"/>
      <c r="G38" s="168"/>
      <c r="H38" s="168"/>
      <c r="I38" s="168"/>
      <c r="J38" s="169"/>
      <c r="K38" s="170">
        <f>SUM(K34:K37)</f>
        <v>3552440.94</v>
      </c>
      <c r="L38" s="170">
        <f>SUM(L34:L37)</f>
        <v>31426.309999999998</v>
      </c>
      <c r="M38" s="170">
        <f>SUM(M34:M37)</f>
        <v>104772.20000000001</v>
      </c>
      <c r="N38" s="170">
        <f>SUM(N34:N37)</f>
        <v>3688639.4499999997</v>
      </c>
      <c r="O38" s="171"/>
      <c r="P38" s="172"/>
      <c r="Q38" s="173"/>
    </row>
    <row r="39" spans="1:17" s="144" customFormat="1" ht="30" customHeight="1">
      <c r="A39" s="449"/>
      <c r="B39" s="132">
        <v>1</v>
      </c>
      <c r="C39" s="133">
        <v>40974</v>
      </c>
      <c r="D39" s="188" t="s">
        <v>95</v>
      </c>
      <c r="E39" s="135" t="s">
        <v>85</v>
      </c>
      <c r="F39" s="136" t="s">
        <v>19</v>
      </c>
      <c r="G39" s="137">
        <v>602713.61</v>
      </c>
      <c r="H39" s="137">
        <v>7140.35</v>
      </c>
      <c r="I39" s="137">
        <v>16477.3</v>
      </c>
      <c r="J39" s="138">
        <f>SUM(G39:I39)</f>
        <v>626331.26</v>
      </c>
      <c r="K39" s="139">
        <v>602713.61</v>
      </c>
      <c r="L39" s="137">
        <v>7140.35</v>
      </c>
      <c r="M39" s="137">
        <v>16477.3</v>
      </c>
      <c r="N39" s="140">
        <f>SUM(K39:M39)</f>
        <v>626331.26</v>
      </c>
      <c r="O39" s="141"/>
      <c r="P39" s="142"/>
      <c r="Q39" s="143"/>
    </row>
    <row r="40" spans="1:17" s="144" customFormat="1" ht="30" customHeight="1">
      <c r="A40" s="449"/>
      <c r="B40" s="145">
        <v>2</v>
      </c>
      <c r="C40" s="146">
        <v>40974</v>
      </c>
      <c r="D40" s="190" t="s">
        <v>95</v>
      </c>
      <c r="E40" s="148" t="s">
        <v>85</v>
      </c>
      <c r="F40" s="149" t="s">
        <v>19</v>
      </c>
      <c r="G40" s="150">
        <v>167004.27</v>
      </c>
      <c r="H40" s="150">
        <v>3003.59</v>
      </c>
      <c r="I40" s="150">
        <v>5341.08</v>
      </c>
      <c r="J40" s="151">
        <f>SUM(G40:I40)</f>
        <v>175348.93999999997</v>
      </c>
      <c r="K40" s="152">
        <v>167004.27</v>
      </c>
      <c r="L40" s="150">
        <v>3003.59</v>
      </c>
      <c r="M40" s="150">
        <v>5341.08</v>
      </c>
      <c r="N40" s="153">
        <f>SUM(K40:M40)</f>
        <v>175348.93999999997</v>
      </c>
      <c r="O40" s="154"/>
      <c r="P40" s="142"/>
      <c r="Q40" s="143"/>
    </row>
    <row r="41" spans="1:17" s="144" customFormat="1" ht="30" customHeight="1">
      <c r="A41" s="449"/>
      <c r="B41" s="175">
        <v>3</v>
      </c>
      <c r="C41" s="176">
        <v>41072</v>
      </c>
      <c r="D41" s="189" t="s">
        <v>95</v>
      </c>
      <c r="E41" s="180" t="s">
        <v>85</v>
      </c>
      <c r="F41" s="181" t="s">
        <v>19</v>
      </c>
      <c r="G41" s="177">
        <v>632497.08</v>
      </c>
      <c r="H41" s="177">
        <v>3966.69</v>
      </c>
      <c r="I41" s="177">
        <v>18270.85</v>
      </c>
      <c r="J41" s="182">
        <f>SUM(G41:I41)</f>
        <v>654734.6199999999</v>
      </c>
      <c r="K41" s="184">
        <v>632497.08</v>
      </c>
      <c r="L41" s="177">
        <v>3966.69</v>
      </c>
      <c r="M41" s="177">
        <v>18270.85</v>
      </c>
      <c r="N41" s="183">
        <f>SUM(K41:M41)</f>
        <v>654734.6199999999</v>
      </c>
      <c r="O41" s="178"/>
      <c r="P41" s="142"/>
      <c r="Q41" s="143"/>
    </row>
    <row r="42" spans="1:17" s="144" customFormat="1" ht="30" customHeight="1" thickBot="1">
      <c r="A42" s="450"/>
      <c r="B42" s="155">
        <v>4</v>
      </c>
      <c r="C42" s="156">
        <v>41072</v>
      </c>
      <c r="D42" s="201" t="s">
        <v>95</v>
      </c>
      <c r="E42" s="158" t="s">
        <v>85</v>
      </c>
      <c r="F42" s="159" t="s">
        <v>19</v>
      </c>
      <c r="G42" s="160">
        <v>166247.26</v>
      </c>
      <c r="H42" s="160">
        <v>0</v>
      </c>
      <c r="I42" s="160">
        <v>3476.39</v>
      </c>
      <c r="J42" s="161">
        <f>SUM(G42:I42)</f>
        <v>169723.65000000002</v>
      </c>
      <c r="K42" s="162">
        <v>166247.26</v>
      </c>
      <c r="L42" s="160">
        <v>0</v>
      </c>
      <c r="M42" s="160">
        <v>3476.39</v>
      </c>
      <c r="N42" s="163">
        <f>SUM(K42:M42)</f>
        <v>169723.65000000002</v>
      </c>
      <c r="O42" s="164"/>
      <c r="P42" s="142"/>
      <c r="Q42" s="143"/>
    </row>
    <row r="43" spans="1:17" s="174" customFormat="1" ht="30" customHeight="1" thickBot="1">
      <c r="A43" s="450"/>
      <c r="B43" s="165"/>
      <c r="C43" s="165"/>
      <c r="D43" s="166" t="s">
        <v>96</v>
      </c>
      <c r="E43" s="165"/>
      <c r="F43" s="167"/>
      <c r="G43" s="168"/>
      <c r="H43" s="168"/>
      <c r="I43" s="168"/>
      <c r="J43" s="169"/>
      <c r="K43" s="170">
        <f>SUM(K39:K42)</f>
        <v>1568462.22</v>
      </c>
      <c r="L43" s="170">
        <f>SUM(L39:L42)</f>
        <v>14110.630000000001</v>
      </c>
      <c r="M43" s="170">
        <f>SUM(M39:M42)</f>
        <v>43565.619999999995</v>
      </c>
      <c r="N43" s="170">
        <f>SUM(N39:N42)</f>
        <v>1626138.4699999997</v>
      </c>
      <c r="O43" s="171"/>
      <c r="P43" s="172"/>
      <c r="Q43" s="173"/>
    </row>
    <row r="44" spans="1:17" s="144" customFormat="1" ht="30" customHeight="1">
      <c r="A44" s="450"/>
      <c r="B44" s="145">
        <v>1</v>
      </c>
      <c r="C44" s="146">
        <v>40974</v>
      </c>
      <c r="D44" s="202" t="s">
        <v>97</v>
      </c>
      <c r="E44" s="148" t="s">
        <v>85</v>
      </c>
      <c r="F44" s="149" t="s">
        <v>19</v>
      </c>
      <c r="G44" s="150">
        <v>910276.94</v>
      </c>
      <c r="H44" s="150">
        <v>17104.17</v>
      </c>
      <c r="I44" s="150">
        <v>26668.47</v>
      </c>
      <c r="J44" s="151">
        <f>SUM(G44:I44)</f>
        <v>954049.58</v>
      </c>
      <c r="K44" s="152">
        <v>910276.94</v>
      </c>
      <c r="L44" s="150">
        <v>17104.17</v>
      </c>
      <c r="M44" s="150">
        <v>26668.47</v>
      </c>
      <c r="N44" s="153">
        <f>SUM(K44:M44)</f>
        <v>954049.58</v>
      </c>
      <c r="O44" s="154"/>
      <c r="P44" s="142"/>
      <c r="Q44" s="143"/>
    </row>
    <row r="45" spans="1:17" s="144" customFormat="1" ht="30" customHeight="1">
      <c r="A45" s="449"/>
      <c r="B45" s="145">
        <v>2</v>
      </c>
      <c r="C45" s="146">
        <v>41072</v>
      </c>
      <c r="D45" s="147" t="s">
        <v>97</v>
      </c>
      <c r="E45" s="148" t="s">
        <v>85</v>
      </c>
      <c r="F45" s="149" t="s">
        <v>19</v>
      </c>
      <c r="G45" s="150">
        <v>910024.37</v>
      </c>
      <c r="H45" s="150">
        <v>11399.36</v>
      </c>
      <c r="I45" s="150">
        <v>25693.65</v>
      </c>
      <c r="J45" s="151">
        <f>SUM(G45:I45)</f>
        <v>947117.38</v>
      </c>
      <c r="K45" s="152">
        <v>910024.37</v>
      </c>
      <c r="L45" s="150">
        <v>11399.36</v>
      </c>
      <c r="M45" s="150">
        <v>25693.65</v>
      </c>
      <c r="N45" s="153">
        <f>SUM(K45:M45)</f>
        <v>947117.38</v>
      </c>
      <c r="O45" s="154"/>
      <c r="P45" s="142"/>
      <c r="Q45" s="143"/>
    </row>
    <row r="46" spans="1:17" s="144" customFormat="1" ht="30" customHeight="1">
      <c r="A46" s="449"/>
      <c r="B46" s="145">
        <v>3</v>
      </c>
      <c r="C46" s="146">
        <v>41173</v>
      </c>
      <c r="D46" s="147" t="s">
        <v>97</v>
      </c>
      <c r="E46" s="148" t="s">
        <v>85</v>
      </c>
      <c r="F46" s="149" t="s">
        <v>19</v>
      </c>
      <c r="G46" s="150">
        <v>910140.2</v>
      </c>
      <c r="H46" s="150">
        <v>5700.47</v>
      </c>
      <c r="I46" s="150">
        <v>35308.95</v>
      </c>
      <c r="J46" s="151">
        <f>SUM(G46:I46)</f>
        <v>951149.6199999999</v>
      </c>
      <c r="K46" s="152">
        <v>910140.2</v>
      </c>
      <c r="L46" s="150">
        <v>5700.47</v>
      </c>
      <c r="M46" s="150">
        <v>35308.95</v>
      </c>
      <c r="N46" s="153">
        <f>SUM(K46:M46)</f>
        <v>951149.6199999999</v>
      </c>
      <c r="O46" s="154"/>
      <c r="P46" s="142"/>
      <c r="Q46" s="143"/>
    </row>
    <row r="47" spans="1:17" s="144" customFormat="1" ht="30" customHeight="1" thickBot="1">
      <c r="A47" s="450"/>
      <c r="B47" s="155">
        <v>4</v>
      </c>
      <c r="C47" s="156">
        <v>41221</v>
      </c>
      <c r="D47" s="157" t="s">
        <v>97</v>
      </c>
      <c r="E47" s="158" t="s">
        <v>85</v>
      </c>
      <c r="F47" s="159" t="s">
        <v>19</v>
      </c>
      <c r="G47" s="160"/>
      <c r="H47" s="160"/>
      <c r="I47" s="160">
        <v>375.34</v>
      </c>
      <c r="J47" s="161">
        <f>SUM(G47:I47)</f>
        <v>375.34</v>
      </c>
      <c r="K47" s="162"/>
      <c r="L47" s="160"/>
      <c r="M47" s="160">
        <v>375.34</v>
      </c>
      <c r="N47" s="163">
        <f>SUM(K47:M47)</f>
        <v>375.34</v>
      </c>
      <c r="O47" s="164"/>
      <c r="P47" s="142"/>
      <c r="Q47" s="143"/>
    </row>
    <row r="48" spans="1:17" s="174" customFormat="1" ht="30" customHeight="1" thickBot="1">
      <c r="A48" s="510">
        <v>357</v>
      </c>
      <c r="B48" s="165"/>
      <c r="C48" s="165"/>
      <c r="D48" s="166" t="s">
        <v>98</v>
      </c>
      <c r="E48" s="165"/>
      <c r="F48" s="167"/>
      <c r="G48" s="168"/>
      <c r="H48" s="168"/>
      <c r="I48" s="168"/>
      <c r="J48" s="169"/>
      <c r="K48" s="170">
        <f>SUM(K44:K46)</f>
        <v>2730441.51</v>
      </c>
      <c r="L48" s="170">
        <f>SUM(L44:L46)</f>
        <v>34204</v>
      </c>
      <c r="M48" s="170">
        <f>SUM(M44:M47)</f>
        <v>88046.41</v>
      </c>
      <c r="N48" s="170">
        <f>SUM(N44:N47)</f>
        <v>2852691.92</v>
      </c>
      <c r="O48" s="171"/>
      <c r="P48" s="172"/>
      <c r="Q48" s="173"/>
    </row>
    <row r="49" spans="1:17" s="144" customFormat="1" ht="30" customHeight="1">
      <c r="A49" s="510"/>
      <c r="B49" s="132">
        <v>1</v>
      </c>
      <c r="C49" s="133">
        <v>40977</v>
      </c>
      <c r="D49" s="188" t="s">
        <v>99</v>
      </c>
      <c r="E49" s="135" t="s">
        <v>85</v>
      </c>
      <c r="F49" s="136" t="s">
        <v>19</v>
      </c>
      <c r="G49" s="137">
        <v>141716.83</v>
      </c>
      <c r="H49" s="137">
        <v>1678.91</v>
      </c>
      <c r="I49" s="137">
        <v>3934.57</v>
      </c>
      <c r="J49" s="138">
        <f aca="true" t="shared" si="6" ref="J49:J54">SUM(G49:I49)</f>
        <v>147330.31</v>
      </c>
      <c r="K49" s="139">
        <v>141716.83</v>
      </c>
      <c r="L49" s="137">
        <v>1678.91</v>
      </c>
      <c r="M49" s="137">
        <v>3934.57</v>
      </c>
      <c r="N49" s="140">
        <f aca="true" t="shared" si="7" ref="N49:N54">SUM(K49:M49)</f>
        <v>147330.31</v>
      </c>
      <c r="O49" s="141"/>
      <c r="P49" s="142"/>
      <c r="Q49" s="143"/>
    </row>
    <row r="50" spans="1:17" s="144" customFormat="1" ht="30" customHeight="1">
      <c r="A50" s="449"/>
      <c r="B50" s="175">
        <v>2</v>
      </c>
      <c r="C50" s="176">
        <v>40977</v>
      </c>
      <c r="D50" s="189" t="s">
        <v>99</v>
      </c>
      <c r="E50" s="180" t="s">
        <v>85</v>
      </c>
      <c r="F50" s="181" t="s">
        <v>19</v>
      </c>
      <c r="G50" s="177">
        <v>30868.47</v>
      </c>
      <c r="H50" s="177">
        <v>555.17</v>
      </c>
      <c r="I50" s="177">
        <v>861.49</v>
      </c>
      <c r="J50" s="182">
        <f t="shared" si="6"/>
        <v>32285.13</v>
      </c>
      <c r="K50" s="184">
        <v>30868.47</v>
      </c>
      <c r="L50" s="177">
        <v>555.17</v>
      </c>
      <c r="M50" s="177">
        <v>861.49</v>
      </c>
      <c r="N50" s="183">
        <f t="shared" si="7"/>
        <v>32285.13</v>
      </c>
      <c r="O50" s="178"/>
      <c r="P50" s="142"/>
      <c r="Q50" s="143"/>
    </row>
    <row r="51" spans="1:17" s="144" customFormat="1" ht="30" customHeight="1">
      <c r="A51" s="449"/>
      <c r="B51" s="175">
        <v>3</v>
      </c>
      <c r="C51" s="176">
        <v>41065</v>
      </c>
      <c r="D51" s="189" t="s">
        <v>99</v>
      </c>
      <c r="E51" s="180" t="s">
        <v>85</v>
      </c>
      <c r="F51" s="181" t="s">
        <v>19</v>
      </c>
      <c r="G51" s="177">
        <v>150380.54</v>
      </c>
      <c r="H51" s="177">
        <v>943.12</v>
      </c>
      <c r="I51" s="177">
        <v>3845.26</v>
      </c>
      <c r="J51" s="182">
        <f t="shared" si="6"/>
        <v>155168.92</v>
      </c>
      <c r="K51" s="177">
        <v>150380.54</v>
      </c>
      <c r="L51" s="177">
        <v>943.12</v>
      </c>
      <c r="M51" s="177">
        <v>3845.26</v>
      </c>
      <c r="N51" s="183">
        <f t="shared" si="7"/>
        <v>155168.92</v>
      </c>
      <c r="O51" s="178"/>
      <c r="P51" s="142"/>
      <c r="Q51" s="143"/>
    </row>
    <row r="52" spans="1:17" s="144" customFormat="1" ht="30" customHeight="1">
      <c r="A52" s="449"/>
      <c r="B52" s="145">
        <v>4</v>
      </c>
      <c r="C52" s="146">
        <v>41065</v>
      </c>
      <c r="D52" s="190" t="s">
        <v>99</v>
      </c>
      <c r="E52" s="148" t="s">
        <v>85</v>
      </c>
      <c r="F52" s="149" t="s">
        <v>19</v>
      </c>
      <c r="G52" s="150">
        <v>30868.54</v>
      </c>
      <c r="H52" s="150">
        <v>255.07</v>
      </c>
      <c r="I52" s="150">
        <v>791.68</v>
      </c>
      <c r="J52" s="151">
        <f t="shared" si="6"/>
        <v>31915.29</v>
      </c>
      <c r="K52" s="150">
        <v>30868.54</v>
      </c>
      <c r="L52" s="150">
        <v>255.07</v>
      </c>
      <c r="M52" s="150">
        <v>791.68</v>
      </c>
      <c r="N52" s="153">
        <f t="shared" si="7"/>
        <v>31915.29</v>
      </c>
      <c r="O52" s="154"/>
      <c r="P52" s="142"/>
      <c r="Q52" s="143"/>
    </row>
    <row r="53" spans="1:17" s="144" customFormat="1" ht="30" customHeight="1">
      <c r="A53" s="449"/>
      <c r="B53" s="175">
        <v>5</v>
      </c>
      <c r="C53" s="176">
        <v>41221</v>
      </c>
      <c r="D53" s="189" t="s">
        <v>99</v>
      </c>
      <c r="E53" s="180" t="s">
        <v>85</v>
      </c>
      <c r="F53" s="181" t="s">
        <v>19</v>
      </c>
      <c r="G53" s="177"/>
      <c r="H53" s="177"/>
      <c r="I53" s="177">
        <v>241.39</v>
      </c>
      <c r="J53" s="182">
        <f t="shared" si="6"/>
        <v>241.39</v>
      </c>
      <c r="K53" s="177"/>
      <c r="L53" s="177"/>
      <c r="M53" s="177">
        <v>241.39</v>
      </c>
      <c r="N53" s="183">
        <f t="shared" si="7"/>
        <v>241.39</v>
      </c>
      <c r="O53" s="178"/>
      <c r="P53" s="142"/>
      <c r="Q53" s="143"/>
    </row>
    <row r="54" spans="1:17" s="144" customFormat="1" ht="30" customHeight="1" thickBot="1">
      <c r="A54" s="449"/>
      <c r="B54" s="155">
        <v>6</v>
      </c>
      <c r="C54" s="156">
        <v>41221</v>
      </c>
      <c r="D54" s="201" t="s">
        <v>99</v>
      </c>
      <c r="E54" s="158" t="s">
        <v>85</v>
      </c>
      <c r="F54" s="159" t="s">
        <v>19</v>
      </c>
      <c r="G54" s="160"/>
      <c r="H54" s="160"/>
      <c r="I54" s="160">
        <v>50.9</v>
      </c>
      <c r="J54" s="161">
        <f t="shared" si="6"/>
        <v>50.9</v>
      </c>
      <c r="K54" s="160"/>
      <c r="L54" s="160"/>
      <c r="M54" s="160">
        <v>50.9</v>
      </c>
      <c r="N54" s="163">
        <f t="shared" si="7"/>
        <v>50.9</v>
      </c>
      <c r="O54" s="164"/>
      <c r="P54" s="142"/>
      <c r="Q54" s="143"/>
    </row>
    <row r="55" spans="1:17" s="174" customFormat="1" ht="30" customHeight="1" thickBot="1">
      <c r="A55" s="448"/>
      <c r="B55" s="165"/>
      <c r="C55" s="165"/>
      <c r="D55" s="166" t="s">
        <v>100</v>
      </c>
      <c r="E55" s="165"/>
      <c r="F55" s="167"/>
      <c r="G55" s="168"/>
      <c r="H55" s="168"/>
      <c r="I55" s="168"/>
      <c r="J55" s="169"/>
      <c r="K55" s="170">
        <f>SUM(K49:K52)</f>
        <v>353834.37999999995</v>
      </c>
      <c r="L55" s="168">
        <f>SUM(L49:L52)</f>
        <v>3432.27</v>
      </c>
      <c r="M55" s="168">
        <f>SUM(M49:M54)</f>
        <v>9725.289999999999</v>
      </c>
      <c r="N55" s="168">
        <f>SUM(N49:N54)</f>
        <v>366991.94</v>
      </c>
      <c r="O55" s="171"/>
      <c r="P55" s="172"/>
      <c r="Q55" s="173"/>
    </row>
    <row r="56" spans="1:17" s="144" customFormat="1" ht="30" customHeight="1" thickBot="1">
      <c r="A56" s="449"/>
      <c r="B56" s="132">
        <v>1</v>
      </c>
      <c r="C56" s="133">
        <v>41274</v>
      </c>
      <c r="D56" s="188" t="s">
        <v>101</v>
      </c>
      <c r="E56" s="135" t="s">
        <v>45</v>
      </c>
      <c r="F56" s="136" t="s">
        <v>19</v>
      </c>
      <c r="G56" s="137">
        <v>2105106.12</v>
      </c>
      <c r="H56" s="137"/>
      <c r="I56" s="137"/>
      <c r="J56" s="138">
        <f>SUM(G56:I56)</f>
        <v>2105106.12</v>
      </c>
      <c r="K56" s="139">
        <v>2105106.12</v>
      </c>
      <c r="L56" s="137"/>
      <c r="M56" s="137"/>
      <c r="N56" s="140">
        <f>SUM(K56:M56)</f>
        <v>2105106.12</v>
      </c>
      <c r="O56" s="141"/>
      <c r="P56" s="142"/>
      <c r="Q56" s="143"/>
    </row>
    <row r="57" spans="1:17" s="174" customFormat="1" ht="30" customHeight="1" thickBot="1">
      <c r="A57" s="448"/>
      <c r="B57" s="165"/>
      <c r="C57" s="165"/>
      <c r="D57" s="166" t="s">
        <v>102</v>
      </c>
      <c r="E57" s="165"/>
      <c r="F57" s="167"/>
      <c r="G57" s="168"/>
      <c r="H57" s="168"/>
      <c r="I57" s="168"/>
      <c r="J57" s="169"/>
      <c r="K57" s="170">
        <f>SUM(K56:K56)</f>
        <v>2105106.12</v>
      </c>
      <c r="L57" s="168">
        <f>SUM(L56:L56)</f>
        <v>0</v>
      </c>
      <c r="M57" s="168">
        <f>SUM(M56:M56)</f>
        <v>0</v>
      </c>
      <c r="N57" s="168">
        <f>SUM(N56:N56)</f>
        <v>2105106.12</v>
      </c>
      <c r="O57" s="171"/>
      <c r="P57" s="172"/>
      <c r="Q57" s="173"/>
    </row>
    <row r="58" spans="1:19" s="112" customFormat="1" ht="30" customHeight="1" thickBot="1">
      <c r="A58" s="448"/>
      <c r="B58" s="124"/>
      <c r="C58" s="123"/>
      <c r="D58" s="124" t="s">
        <v>103</v>
      </c>
      <c r="E58" s="125"/>
      <c r="F58" s="203"/>
      <c r="G58" s="204"/>
      <c r="H58" s="204"/>
      <c r="I58" s="204"/>
      <c r="J58" s="205"/>
      <c r="K58" s="206">
        <f>K10+K17+K25+K33+K38+K43+K48+K55+K57</f>
        <v>23205065.68</v>
      </c>
      <c r="L58" s="206">
        <f>L10+L17+L25+L33+L38+L43+L48+L55+L57</f>
        <v>244492.00999999998</v>
      </c>
      <c r="M58" s="206">
        <f>M10+M17+M25+M33+M38+M43+M48+M55+M57</f>
        <v>522230.76999999996</v>
      </c>
      <c r="N58" s="206">
        <f>N10+N17+N25+N33+N38+N43+N48+N55+N57</f>
        <v>23971788.46</v>
      </c>
      <c r="O58" s="206"/>
      <c r="P58" s="110"/>
      <c r="Q58" s="207"/>
      <c r="R58" s="208"/>
      <c r="S58" s="208"/>
    </row>
    <row r="59" spans="1:17" s="112" customFormat="1" ht="30" customHeight="1" thickBot="1">
      <c r="A59" s="448"/>
      <c r="B59" s="124"/>
      <c r="C59" s="125"/>
      <c r="D59" s="124" t="s">
        <v>104</v>
      </c>
      <c r="E59" s="125"/>
      <c r="F59" s="209"/>
      <c r="G59" s="204"/>
      <c r="H59" s="204"/>
      <c r="I59" s="204"/>
      <c r="J59" s="205"/>
      <c r="K59" s="206"/>
      <c r="L59" s="204"/>
      <c r="M59" s="204"/>
      <c r="N59" s="204"/>
      <c r="O59" s="210"/>
      <c r="P59" s="110"/>
      <c r="Q59" s="111"/>
    </row>
    <row r="60" spans="1:19" s="215" customFormat="1" ht="30" customHeight="1" thickBot="1">
      <c r="A60" s="448"/>
      <c r="B60" s="124"/>
      <c r="C60" s="125"/>
      <c r="D60" s="124" t="s">
        <v>105</v>
      </c>
      <c r="E60" s="125"/>
      <c r="F60" s="211"/>
      <c r="G60" s="212"/>
      <c r="H60" s="204"/>
      <c r="I60" s="204"/>
      <c r="J60" s="205"/>
      <c r="K60" s="213"/>
      <c r="L60" s="204"/>
      <c r="M60" s="204"/>
      <c r="N60" s="204"/>
      <c r="O60" s="210"/>
      <c r="P60" s="214"/>
      <c r="Q60" s="207"/>
      <c r="R60" s="208"/>
      <c r="S60" s="208"/>
    </row>
    <row r="61" spans="1:17" s="215" customFormat="1" ht="30" customHeight="1" thickBot="1">
      <c r="A61" s="448"/>
      <c r="B61" s="124"/>
      <c r="C61" s="125"/>
      <c r="D61" s="124" t="s">
        <v>106</v>
      </c>
      <c r="E61" s="125"/>
      <c r="F61" s="211"/>
      <c r="G61" s="212"/>
      <c r="H61" s="204"/>
      <c r="I61" s="204"/>
      <c r="J61" s="205"/>
      <c r="K61" s="213"/>
      <c r="L61" s="204"/>
      <c r="M61" s="204"/>
      <c r="N61" s="204"/>
      <c r="O61" s="210"/>
      <c r="P61" s="214"/>
      <c r="Q61" s="207"/>
    </row>
    <row r="62" spans="1:17" s="108" customFormat="1" ht="30" customHeight="1">
      <c r="A62" s="448"/>
      <c r="B62" s="216">
        <v>1</v>
      </c>
      <c r="C62" s="437">
        <v>41061</v>
      </c>
      <c r="D62" s="218" t="s">
        <v>107</v>
      </c>
      <c r="E62" s="217" t="s">
        <v>108</v>
      </c>
      <c r="F62" s="219" t="s">
        <v>6</v>
      </c>
      <c r="G62" s="220">
        <v>10384615.38</v>
      </c>
      <c r="H62" s="221">
        <v>698708.08</v>
      </c>
      <c r="I62" s="222"/>
      <c r="J62" s="223">
        <f>SUM(G62:I62)</f>
        <v>11083323.46</v>
      </c>
      <c r="K62" s="224">
        <v>78448707.6574416</v>
      </c>
      <c r="L62" s="222">
        <v>5278264.4229056</v>
      </c>
      <c r="M62" s="222"/>
      <c r="N62" s="225">
        <f>SUM(K62:M62)</f>
        <v>83726972.0803472</v>
      </c>
      <c r="O62" s="226">
        <v>7.55432</v>
      </c>
      <c r="P62" s="106"/>
      <c r="Q62" s="107"/>
    </row>
    <row r="63" spans="1:17" s="108" customFormat="1" ht="30" customHeight="1" thickBot="1">
      <c r="A63" s="448"/>
      <c r="B63" s="227">
        <v>2</v>
      </c>
      <c r="C63" s="438">
        <v>41246</v>
      </c>
      <c r="D63" s="229" t="s">
        <v>107</v>
      </c>
      <c r="E63" s="228" t="s">
        <v>108</v>
      </c>
      <c r="F63" s="230" t="s">
        <v>6</v>
      </c>
      <c r="G63" s="231">
        <v>10384615.38</v>
      </c>
      <c r="H63" s="232">
        <v>386632.21</v>
      </c>
      <c r="I63" s="160"/>
      <c r="J63" s="161">
        <f>SUM(G63:I63)</f>
        <v>10771247.590000002</v>
      </c>
      <c r="K63" s="233">
        <v>78323884.58</v>
      </c>
      <c r="L63" s="160">
        <v>2916096.12</v>
      </c>
      <c r="M63" s="160"/>
      <c r="N63" s="234">
        <f>SUM(K63:M63)</f>
        <v>81239980.7</v>
      </c>
      <c r="O63" s="164">
        <v>7.5423</v>
      </c>
      <c r="P63" s="106"/>
      <c r="Q63" s="107"/>
    </row>
    <row r="64" spans="1:17" s="174" customFormat="1" ht="30" customHeight="1" thickBot="1">
      <c r="A64" s="448"/>
      <c r="B64" s="165"/>
      <c r="C64" s="165"/>
      <c r="D64" s="166" t="s">
        <v>109</v>
      </c>
      <c r="E64" s="165"/>
      <c r="F64" s="167"/>
      <c r="G64" s="168"/>
      <c r="H64" s="168"/>
      <c r="I64" s="168"/>
      <c r="J64" s="169"/>
      <c r="K64" s="170">
        <f>SUM(K62:K63)</f>
        <v>156772592.2374416</v>
      </c>
      <c r="L64" s="168">
        <f>SUM(L62:L63)</f>
        <v>8194360.5429056</v>
      </c>
      <c r="M64" s="168">
        <f>SUM(M62)</f>
        <v>0</v>
      </c>
      <c r="N64" s="168">
        <f>SUM(N62:N63)</f>
        <v>164966952.7803472</v>
      </c>
      <c r="O64" s="171"/>
      <c r="P64" s="172"/>
      <c r="Q64" s="173"/>
    </row>
    <row r="65" spans="1:17" s="108" customFormat="1" ht="30" customHeight="1">
      <c r="A65" s="448"/>
      <c r="B65" s="235">
        <v>1</v>
      </c>
      <c r="C65" s="439">
        <v>41093</v>
      </c>
      <c r="D65" s="237" t="s">
        <v>110</v>
      </c>
      <c r="E65" s="236" t="s">
        <v>111</v>
      </c>
      <c r="F65" s="238" t="s">
        <v>19</v>
      </c>
      <c r="G65" s="239"/>
      <c r="H65" s="240">
        <v>16428917.2</v>
      </c>
      <c r="I65" s="137"/>
      <c r="J65" s="138">
        <f>SUM(G65:I65)</f>
        <v>16428917.2</v>
      </c>
      <c r="K65" s="241"/>
      <c r="L65" s="137">
        <v>16428917.2</v>
      </c>
      <c r="M65" s="137"/>
      <c r="N65" s="242">
        <f>SUM(K65:M65)</f>
        <v>16428917.2</v>
      </c>
      <c r="O65" s="141"/>
      <c r="P65" s="106"/>
      <c r="Q65" s="107"/>
    </row>
    <row r="66" spans="1:17" s="108" customFormat="1" ht="30" customHeight="1">
      <c r="A66" s="448"/>
      <c r="B66" s="243">
        <v>2</v>
      </c>
      <c r="C66" s="279">
        <v>41144</v>
      </c>
      <c r="D66" s="245" t="s">
        <v>110</v>
      </c>
      <c r="E66" s="244" t="s">
        <v>112</v>
      </c>
      <c r="F66" s="244" t="s">
        <v>19</v>
      </c>
      <c r="G66" s="246"/>
      <c r="H66" s="247">
        <v>2460149.43</v>
      </c>
      <c r="I66" s="150"/>
      <c r="J66" s="150">
        <f>SUM(H66:I66)</f>
        <v>2460149.43</v>
      </c>
      <c r="K66" s="248"/>
      <c r="L66" s="247">
        <v>2460149.43</v>
      </c>
      <c r="M66" s="150"/>
      <c r="N66" s="249">
        <f>SUM(L66:M66)</f>
        <v>2460149.43</v>
      </c>
      <c r="O66" s="250"/>
      <c r="P66" s="106"/>
      <c r="Q66" s="107"/>
    </row>
    <row r="67" spans="1:17" s="108" customFormat="1" ht="30" customHeight="1">
      <c r="A67" s="448"/>
      <c r="B67" s="243">
        <v>3</v>
      </c>
      <c r="C67" s="279">
        <v>41192</v>
      </c>
      <c r="D67" s="245" t="s">
        <v>110</v>
      </c>
      <c r="E67" s="244" t="s">
        <v>112</v>
      </c>
      <c r="F67" s="244" t="s">
        <v>19</v>
      </c>
      <c r="G67" s="246"/>
      <c r="H67" s="247">
        <v>2403225.84</v>
      </c>
      <c r="I67" s="150"/>
      <c r="J67" s="150">
        <f>SUM(H67:I67)</f>
        <v>2403225.84</v>
      </c>
      <c r="K67" s="248"/>
      <c r="L67" s="247">
        <v>2403225.84</v>
      </c>
      <c r="M67" s="150"/>
      <c r="N67" s="249">
        <f>SUM(L67:M67)</f>
        <v>2403225.84</v>
      </c>
      <c r="O67" s="154"/>
      <c r="P67" s="106"/>
      <c r="Q67" s="107"/>
    </row>
    <row r="68" spans="1:17" s="108" customFormat="1" ht="30" customHeight="1" thickBot="1">
      <c r="A68" s="448"/>
      <c r="B68" s="227">
        <v>4</v>
      </c>
      <c r="C68" s="438">
        <v>41228</v>
      </c>
      <c r="D68" s="229" t="s">
        <v>110</v>
      </c>
      <c r="E68" s="228" t="s">
        <v>111</v>
      </c>
      <c r="F68" s="230" t="s">
        <v>19</v>
      </c>
      <c r="G68" s="231"/>
      <c r="H68" s="232">
        <v>14024085.91</v>
      </c>
      <c r="I68" s="160"/>
      <c r="J68" s="161">
        <f>SUM(G68:I68)</f>
        <v>14024085.91</v>
      </c>
      <c r="K68" s="233"/>
      <c r="L68" s="160">
        <v>14024085.91</v>
      </c>
      <c r="M68" s="160"/>
      <c r="N68" s="234">
        <f>SUM(K68:M68)</f>
        <v>14024085.91</v>
      </c>
      <c r="O68" s="164"/>
      <c r="P68" s="106"/>
      <c r="Q68" s="107"/>
    </row>
    <row r="69" spans="1:17" s="174" customFormat="1" ht="30" customHeight="1" thickBot="1">
      <c r="A69" s="448"/>
      <c r="B69" s="165"/>
      <c r="C69" s="165"/>
      <c r="D69" s="166" t="s">
        <v>113</v>
      </c>
      <c r="E69" s="165"/>
      <c r="F69" s="167"/>
      <c r="G69" s="168"/>
      <c r="H69" s="168"/>
      <c r="I69" s="168"/>
      <c r="J69" s="169"/>
      <c r="K69" s="170">
        <f>SUM(K65)</f>
        <v>0</v>
      </c>
      <c r="L69" s="168">
        <f>SUM(L65:L68)</f>
        <v>35316378.379999995</v>
      </c>
      <c r="M69" s="168">
        <f>SUM(M65)</f>
        <v>0</v>
      </c>
      <c r="N69" s="168">
        <f>SUM(N65:N68)</f>
        <v>35316378.379999995</v>
      </c>
      <c r="O69" s="171"/>
      <c r="P69" s="172"/>
      <c r="Q69" s="173"/>
    </row>
    <row r="70" spans="1:17" s="108" customFormat="1" ht="30" customHeight="1">
      <c r="A70" s="448"/>
      <c r="B70" s="235">
        <v>1</v>
      </c>
      <c r="C70" s="439">
        <v>41124</v>
      </c>
      <c r="D70" s="237" t="s">
        <v>114</v>
      </c>
      <c r="E70" s="236" t="s">
        <v>115</v>
      </c>
      <c r="F70" s="238" t="s">
        <v>19</v>
      </c>
      <c r="G70" s="239"/>
      <c r="H70" s="240">
        <v>1323147.87</v>
      </c>
      <c r="I70" s="137"/>
      <c r="J70" s="138">
        <f>SUM(G70:I70)</f>
        <v>1323147.87</v>
      </c>
      <c r="K70" s="241"/>
      <c r="L70" s="137">
        <v>1323147.87</v>
      </c>
      <c r="M70" s="137"/>
      <c r="N70" s="242">
        <f>SUM(K70:M70)</f>
        <v>1323147.87</v>
      </c>
      <c r="O70" s="141"/>
      <c r="P70" s="106"/>
      <c r="Q70" s="107"/>
    </row>
    <row r="71" spans="1:17" s="108" customFormat="1" ht="30" customHeight="1" thickBot="1">
      <c r="A71" s="448"/>
      <c r="B71" s="227">
        <v>2</v>
      </c>
      <c r="C71" s="438">
        <v>41201</v>
      </c>
      <c r="D71" s="229" t="s">
        <v>114</v>
      </c>
      <c r="E71" s="228" t="s">
        <v>115</v>
      </c>
      <c r="F71" s="230" t="s">
        <v>19</v>
      </c>
      <c r="G71" s="231"/>
      <c r="H71" s="232">
        <v>1275779.76</v>
      </c>
      <c r="I71" s="160"/>
      <c r="J71" s="161">
        <f>SUM(G71:I71)</f>
        <v>1275779.76</v>
      </c>
      <c r="K71" s="233"/>
      <c r="L71" s="160">
        <v>1275779.76</v>
      </c>
      <c r="M71" s="160"/>
      <c r="N71" s="234">
        <f>SUM(K71:M71)</f>
        <v>1275779.76</v>
      </c>
      <c r="O71" s="164"/>
      <c r="P71" s="106"/>
      <c r="Q71" s="107"/>
    </row>
    <row r="72" spans="1:17" s="174" customFormat="1" ht="30" customHeight="1" thickBot="1">
      <c r="A72" s="448"/>
      <c r="B72" s="165"/>
      <c r="C72" s="165"/>
      <c r="D72" s="166" t="s">
        <v>116</v>
      </c>
      <c r="E72" s="165"/>
      <c r="F72" s="167"/>
      <c r="G72" s="168"/>
      <c r="H72" s="168"/>
      <c r="I72" s="168"/>
      <c r="J72" s="169"/>
      <c r="K72" s="170">
        <f>SUM(K70)</f>
        <v>0</v>
      </c>
      <c r="L72" s="168">
        <f>SUM(L70:L71)</f>
        <v>2598927.63</v>
      </c>
      <c r="M72" s="168">
        <f>SUM(M70)</f>
        <v>0</v>
      </c>
      <c r="N72" s="168">
        <f>SUM(N70:N71)</f>
        <v>2598927.63</v>
      </c>
      <c r="O72" s="171"/>
      <c r="P72" s="172"/>
      <c r="Q72" s="173"/>
    </row>
    <row r="73" spans="1:17" s="108" customFormat="1" ht="30" customHeight="1">
      <c r="A73" s="448"/>
      <c r="B73" s="216">
        <v>1</v>
      </c>
      <c r="C73" s="437">
        <v>41257</v>
      </c>
      <c r="D73" s="218" t="s">
        <v>117</v>
      </c>
      <c r="E73" s="217" t="s">
        <v>112</v>
      </c>
      <c r="F73" s="219" t="s">
        <v>19</v>
      </c>
      <c r="G73" s="220"/>
      <c r="H73" s="221">
        <v>2690175.23</v>
      </c>
      <c r="I73" s="222"/>
      <c r="J73" s="223">
        <f>SUM(G73:I73)</f>
        <v>2690175.23</v>
      </c>
      <c r="K73" s="224"/>
      <c r="L73" s="222">
        <v>2690175.23</v>
      </c>
      <c r="M73" s="222"/>
      <c r="N73" s="225">
        <f>SUM(K73:M73)</f>
        <v>2690175.23</v>
      </c>
      <c r="O73" s="226"/>
      <c r="P73" s="106"/>
      <c r="Q73" s="107"/>
    </row>
    <row r="74" spans="1:17" s="108" customFormat="1" ht="30" customHeight="1" thickBot="1">
      <c r="A74" s="448"/>
      <c r="B74" s="227">
        <v>2</v>
      </c>
      <c r="C74" s="438">
        <v>41274</v>
      </c>
      <c r="D74" s="229" t="s">
        <v>117</v>
      </c>
      <c r="E74" s="228" t="s">
        <v>112</v>
      </c>
      <c r="F74" s="230" t="s">
        <v>19</v>
      </c>
      <c r="G74" s="231">
        <v>3640502.4</v>
      </c>
      <c r="H74" s="232">
        <v>921166.42</v>
      </c>
      <c r="I74" s="160"/>
      <c r="J74" s="161">
        <f>SUM(G74:I74)</f>
        <v>4561668.82</v>
      </c>
      <c r="K74" s="233">
        <v>3640502.4</v>
      </c>
      <c r="L74" s="160">
        <v>921166.42</v>
      </c>
      <c r="M74" s="160"/>
      <c r="N74" s="234">
        <f>SUM(K74:M74)</f>
        <v>4561668.82</v>
      </c>
      <c r="O74" s="164"/>
      <c r="P74" s="106"/>
      <c r="Q74" s="107"/>
    </row>
    <row r="75" spans="1:17" s="174" customFormat="1" ht="30" customHeight="1" thickBot="1">
      <c r="A75" s="448"/>
      <c r="B75" s="165"/>
      <c r="C75" s="165"/>
      <c r="D75" s="166" t="s">
        <v>118</v>
      </c>
      <c r="E75" s="165"/>
      <c r="F75" s="167"/>
      <c r="G75" s="168"/>
      <c r="H75" s="168"/>
      <c r="I75" s="168"/>
      <c r="J75" s="169"/>
      <c r="K75" s="170">
        <f>SUM(K73:K74)</f>
        <v>3640502.4</v>
      </c>
      <c r="L75" s="168">
        <f>SUM(L73:L74)</f>
        <v>3611341.65</v>
      </c>
      <c r="M75" s="168">
        <f>SUM(M73)</f>
        <v>0</v>
      </c>
      <c r="N75" s="168">
        <f>SUM(N73:N74)</f>
        <v>7251844.050000001</v>
      </c>
      <c r="O75" s="171"/>
      <c r="P75" s="172"/>
      <c r="Q75" s="173"/>
    </row>
    <row r="76" spans="1:19" s="112" customFormat="1" ht="30" customHeight="1" thickBot="1">
      <c r="A76" s="448"/>
      <c r="B76" s="124"/>
      <c r="C76" s="125"/>
      <c r="D76" s="124" t="s">
        <v>119</v>
      </c>
      <c r="E76" s="125"/>
      <c r="F76" s="211"/>
      <c r="G76" s="204"/>
      <c r="H76" s="204"/>
      <c r="I76" s="204"/>
      <c r="J76" s="205"/>
      <c r="K76" s="206">
        <f>SUM(K64)+K69+K72+K75</f>
        <v>160413094.6374416</v>
      </c>
      <c r="L76" s="206">
        <f>SUM(L64)+L69+L72+L75</f>
        <v>49721008.202905595</v>
      </c>
      <c r="M76" s="206">
        <f>SUM(M64)+M69</f>
        <v>0</v>
      </c>
      <c r="N76" s="206">
        <f>SUM(N64)+N69+N72+N75</f>
        <v>210134102.8403472</v>
      </c>
      <c r="O76" s="210"/>
      <c r="P76" s="110"/>
      <c r="Q76" s="111"/>
      <c r="S76" s="208"/>
    </row>
    <row r="77" spans="1:17" s="112" customFormat="1" ht="30" customHeight="1" thickBot="1">
      <c r="A77" s="450"/>
      <c r="B77" s="124"/>
      <c r="C77" s="125"/>
      <c r="D77" s="124" t="s">
        <v>120</v>
      </c>
      <c r="E77" s="125"/>
      <c r="F77" s="203"/>
      <c r="G77" s="204"/>
      <c r="H77" s="204"/>
      <c r="I77" s="204"/>
      <c r="J77" s="205"/>
      <c r="K77" s="206"/>
      <c r="L77" s="204"/>
      <c r="M77" s="204"/>
      <c r="N77" s="204"/>
      <c r="O77" s="210"/>
      <c r="P77" s="110"/>
      <c r="Q77" s="111"/>
    </row>
    <row r="78" spans="1:255" s="263" customFormat="1" ht="30" customHeight="1" thickBot="1">
      <c r="A78" s="450"/>
      <c r="B78" s="251">
        <v>1</v>
      </c>
      <c r="C78" s="252">
        <v>40931</v>
      </c>
      <c r="D78" s="253" t="s">
        <v>121</v>
      </c>
      <c r="E78" s="254" t="s">
        <v>111</v>
      </c>
      <c r="F78" s="255" t="s">
        <v>19</v>
      </c>
      <c r="G78" s="256">
        <v>2684829.43</v>
      </c>
      <c r="H78" s="257">
        <v>107043.05</v>
      </c>
      <c r="I78" s="257">
        <v>52409.87</v>
      </c>
      <c r="J78" s="258">
        <f>SUM(G78:I78)</f>
        <v>2844282.35</v>
      </c>
      <c r="K78" s="259">
        <v>2684829.43</v>
      </c>
      <c r="L78" s="257">
        <v>107043.05</v>
      </c>
      <c r="M78" s="257">
        <v>52409.87</v>
      </c>
      <c r="N78" s="260">
        <f>SUM(K78:M78)</f>
        <v>2844282.35</v>
      </c>
      <c r="O78" s="261"/>
      <c r="P78" s="144"/>
      <c r="Q78" s="262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4"/>
      <c r="DF78" s="144"/>
      <c r="DG78" s="144"/>
      <c r="DH78" s="144"/>
      <c r="DI78" s="144"/>
      <c r="DJ78" s="144"/>
      <c r="DK78" s="144"/>
      <c r="DL78" s="144"/>
      <c r="DM78" s="144"/>
      <c r="DN78" s="144"/>
      <c r="DO78" s="144"/>
      <c r="DP78" s="144"/>
      <c r="DQ78" s="144"/>
      <c r="DR78" s="144"/>
      <c r="DS78" s="144"/>
      <c r="DT78" s="144"/>
      <c r="DU78" s="144"/>
      <c r="DV78" s="144"/>
      <c r="DW78" s="144"/>
      <c r="DX78" s="144"/>
      <c r="DY78" s="144"/>
      <c r="DZ78" s="144"/>
      <c r="EA78" s="144"/>
      <c r="EB78" s="144"/>
      <c r="EC78" s="144"/>
      <c r="ED78" s="144"/>
      <c r="EE78" s="144"/>
      <c r="EF78" s="144"/>
      <c r="EG78" s="144"/>
      <c r="EH78" s="144"/>
      <c r="EI78" s="144"/>
      <c r="EJ78" s="144"/>
      <c r="EK78" s="144"/>
      <c r="EL78" s="144"/>
      <c r="EM78" s="144"/>
      <c r="EN78" s="144"/>
      <c r="EO78" s="144"/>
      <c r="EP78" s="144"/>
      <c r="EQ78" s="144"/>
      <c r="ER78" s="144"/>
      <c r="ES78" s="144"/>
      <c r="ET78" s="144"/>
      <c r="EU78" s="144"/>
      <c r="EV78" s="144"/>
      <c r="EW78" s="144"/>
      <c r="EX78" s="144"/>
      <c r="EY78" s="144"/>
      <c r="EZ78" s="144"/>
      <c r="FA78" s="144"/>
      <c r="FB78" s="144"/>
      <c r="FC78" s="144"/>
      <c r="FD78" s="144"/>
      <c r="FE78" s="144"/>
      <c r="FF78" s="144"/>
      <c r="FG78" s="144"/>
      <c r="FH78" s="144"/>
      <c r="FI78" s="144"/>
      <c r="FJ78" s="144"/>
      <c r="FK78" s="144"/>
      <c r="FL78" s="144"/>
      <c r="FM78" s="144"/>
      <c r="FN78" s="144"/>
      <c r="FO78" s="144"/>
      <c r="FP78" s="144"/>
      <c r="FQ78" s="144"/>
      <c r="FR78" s="144"/>
      <c r="FS78" s="144"/>
      <c r="FT78" s="144"/>
      <c r="FU78" s="144"/>
      <c r="FV78" s="144"/>
      <c r="FW78" s="144"/>
      <c r="FX78" s="144"/>
      <c r="FY78" s="144"/>
      <c r="FZ78" s="144"/>
      <c r="GA78" s="144"/>
      <c r="GB78" s="144"/>
      <c r="GC78" s="144"/>
      <c r="GD78" s="144"/>
      <c r="GE78" s="144"/>
      <c r="GF78" s="144"/>
      <c r="GG78" s="144"/>
      <c r="GH78" s="144"/>
      <c r="GI78" s="144"/>
      <c r="GJ78" s="144"/>
      <c r="GK78" s="144"/>
      <c r="GL78" s="144"/>
      <c r="GM78" s="144"/>
      <c r="GN78" s="144"/>
      <c r="GO78" s="144"/>
      <c r="GP78" s="144"/>
      <c r="GQ78" s="144"/>
      <c r="GR78" s="144"/>
      <c r="GS78" s="144"/>
      <c r="GT78" s="144"/>
      <c r="GU78" s="144"/>
      <c r="GV78" s="144"/>
      <c r="GW78" s="144"/>
      <c r="GX78" s="144"/>
      <c r="GY78" s="144"/>
      <c r="GZ78" s="144"/>
      <c r="HA78" s="144"/>
      <c r="HB78" s="144"/>
      <c r="HC78" s="144"/>
      <c r="HD78" s="144"/>
      <c r="HE78" s="144"/>
      <c r="HF78" s="144"/>
      <c r="HG78" s="144"/>
      <c r="HH78" s="144"/>
      <c r="HI78" s="144"/>
      <c r="HJ78" s="144"/>
      <c r="HK78" s="144"/>
      <c r="HL78" s="144"/>
      <c r="HM78" s="144"/>
      <c r="HN78" s="144"/>
      <c r="HO78" s="144"/>
      <c r="HP78" s="144"/>
      <c r="HQ78" s="144"/>
      <c r="HR78" s="144"/>
      <c r="HS78" s="144"/>
      <c r="HT78" s="144"/>
      <c r="HU78" s="144"/>
      <c r="HV78" s="144"/>
      <c r="HW78" s="144"/>
      <c r="HX78" s="144"/>
      <c r="HY78" s="144"/>
      <c r="HZ78" s="144"/>
      <c r="IA78" s="144"/>
      <c r="IB78" s="144"/>
      <c r="IC78" s="144"/>
      <c r="ID78" s="144"/>
      <c r="IE78" s="144"/>
      <c r="IF78" s="144"/>
      <c r="IG78" s="144"/>
      <c r="IH78" s="144"/>
      <c r="II78" s="144"/>
      <c r="IJ78" s="144"/>
      <c r="IK78" s="144"/>
      <c r="IL78" s="144"/>
      <c r="IM78" s="144"/>
      <c r="IN78" s="144"/>
      <c r="IO78" s="144"/>
      <c r="IP78" s="144"/>
      <c r="IQ78" s="144"/>
      <c r="IR78" s="144"/>
      <c r="IS78" s="144"/>
      <c r="IT78" s="144"/>
      <c r="IU78" s="144"/>
    </row>
    <row r="79" spans="1:17" s="174" customFormat="1" ht="30" customHeight="1" thickBot="1">
      <c r="A79" s="510">
        <v>358</v>
      </c>
      <c r="B79" s="165"/>
      <c r="C79" s="165"/>
      <c r="D79" s="166" t="s">
        <v>122</v>
      </c>
      <c r="E79" s="165"/>
      <c r="F79" s="167"/>
      <c r="G79" s="168"/>
      <c r="H79" s="168"/>
      <c r="I79" s="168"/>
      <c r="J79" s="169"/>
      <c r="K79" s="170">
        <f>SUM(K78)</f>
        <v>2684829.43</v>
      </c>
      <c r="L79" s="168">
        <f>SUM(L78)</f>
        <v>107043.05</v>
      </c>
      <c r="M79" s="168">
        <f>SUM(M78)</f>
        <v>52409.87</v>
      </c>
      <c r="N79" s="168">
        <f>SUM(N78)</f>
        <v>2844282.35</v>
      </c>
      <c r="O79" s="171"/>
      <c r="P79" s="172"/>
      <c r="Q79" s="173"/>
    </row>
    <row r="80" spans="1:19" s="215" customFormat="1" ht="30" customHeight="1" thickBot="1">
      <c r="A80" s="510"/>
      <c r="B80" s="264"/>
      <c r="C80" s="265"/>
      <c r="D80" s="264" t="s">
        <v>123</v>
      </c>
      <c r="E80" s="265"/>
      <c r="F80" s="266"/>
      <c r="G80" s="267"/>
      <c r="H80" s="268"/>
      <c r="I80" s="268"/>
      <c r="J80" s="269"/>
      <c r="K80" s="270">
        <f>K79</f>
        <v>2684829.43</v>
      </c>
      <c r="L80" s="268">
        <f>L79</f>
        <v>107043.05</v>
      </c>
      <c r="M80" s="268">
        <f>M79</f>
        <v>52409.87</v>
      </c>
      <c r="N80" s="268">
        <f>N79</f>
        <v>2844282.35</v>
      </c>
      <c r="O80" s="271"/>
      <c r="P80" s="214"/>
      <c r="Q80" s="207"/>
      <c r="R80" s="208"/>
      <c r="S80" s="208"/>
    </row>
    <row r="81" spans="1:17" s="112" customFormat="1" ht="30" customHeight="1" thickBot="1">
      <c r="A81" s="448"/>
      <c r="B81" s="124"/>
      <c r="C81" s="125"/>
      <c r="D81" s="124" t="s">
        <v>124</v>
      </c>
      <c r="E81" s="125"/>
      <c r="F81" s="211"/>
      <c r="G81" s="204"/>
      <c r="H81" s="204"/>
      <c r="I81" s="204"/>
      <c r="J81" s="205"/>
      <c r="K81" s="206"/>
      <c r="L81" s="204"/>
      <c r="M81" s="204"/>
      <c r="N81" s="204"/>
      <c r="O81" s="210"/>
      <c r="P81" s="110"/>
      <c r="Q81" s="111"/>
    </row>
    <row r="82" spans="1:17" s="144" customFormat="1" ht="30" customHeight="1">
      <c r="A82" s="449"/>
      <c r="B82" s="175">
        <v>1</v>
      </c>
      <c r="C82" s="176">
        <v>40913</v>
      </c>
      <c r="D82" s="272" t="s">
        <v>125</v>
      </c>
      <c r="E82" s="180" t="s">
        <v>126</v>
      </c>
      <c r="F82" s="181" t="s">
        <v>19</v>
      </c>
      <c r="G82" s="177"/>
      <c r="H82" s="177">
        <v>450554.3</v>
      </c>
      <c r="I82" s="177"/>
      <c r="J82" s="182">
        <f aca="true" t="shared" si="8" ref="J82:J113">SUM(G82:I82)</f>
        <v>450554.3</v>
      </c>
      <c r="K82" s="184"/>
      <c r="L82" s="177">
        <v>450554.3</v>
      </c>
      <c r="M82" s="177"/>
      <c r="N82" s="183">
        <f aca="true" t="shared" si="9" ref="N82:N113">SUM(K82:M82)</f>
        <v>450554.3</v>
      </c>
      <c r="O82" s="178"/>
      <c r="P82" s="142"/>
      <c r="Q82" s="143"/>
    </row>
    <row r="83" spans="1:17" s="144" customFormat="1" ht="30" customHeight="1">
      <c r="A83" s="449"/>
      <c r="B83" s="175">
        <v>2</v>
      </c>
      <c r="C83" s="176">
        <v>40913</v>
      </c>
      <c r="D83" s="272" t="s">
        <v>125</v>
      </c>
      <c r="E83" s="180" t="s">
        <v>126</v>
      </c>
      <c r="F83" s="181" t="s">
        <v>19</v>
      </c>
      <c r="G83" s="177"/>
      <c r="H83" s="177"/>
      <c r="I83" s="177">
        <v>311488.56</v>
      </c>
      <c r="J83" s="182">
        <f t="shared" si="8"/>
        <v>311488.56</v>
      </c>
      <c r="K83" s="184"/>
      <c r="L83" s="177"/>
      <c r="M83" s="177">
        <v>311488.56</v>
      </c>
      <c r="N83" s="183">
        <f t="shared" si="9"/>
        <v>311488.56</v>
      </c>
      <c r="O83" s="178"/>
      <c r="P83" s="142"/>
      <c r="Q83" s="143"/>
    </row>
    <row r="84" spans="1:17" s="144" customFormat="1" ht="30" customHeight="1">
      <c r="A84" s="449"/>
      <c r="B84" s="175">
        <v>3</v>
      </c>
      <c r="C84" s="176">
        <v>40913</v>
      </c>
      <c r="D84" s="272" t="s">
        <v>125</v>
      </c>
      <c r="E84" s="180" t="s">
        <v>126</v>
      </c>
      <c r="F84" s="181" t="s">
        <v>19</v>
      </c>
      <c r="G84" s="177"/>
      <c r="H84" s="177">
        <v>186029.63</v>
      </c>
      <c r="I84" s="177"/>
      <c r="J84" s="182">
        <f t="shared" si="8"/>
        <v>186029.63</v>
      </c>
      <c r="K84" s="184"/>
      <c r="L84" s="177">
        <v>186029.63</v>
      </c>
      <c r="M84" s="177"/>
      <c r="N84" s="183">
        <f t="shared" si="9"/>
        <v>186029.63</v>
      </c>
      <c r="O84" s="178"/>
      <c r="P84" s="142"/>
      <c r="Q84" s="143"/>
    </row>
    <row r="85" spans="1:17" s="144" customFormat="1" ht="30" customHeight="1">
      <c r="A85" s="449"/>
      <c r="B85" s="175">
        <v>4</v>
      </c>
      <c r="C85" s="176">
        <v>40913</v>
      </c>
      <c r="D85" s="272" t="s">
        <v>125</v>
      </c>
      <c r="E85" s="180" t="s">
        <v>126</v>
      </c>
      <c r="F85" s="181" t="s">
        <v>19</v>
      </c>
      <c r="G85" s="177"/>
      <c r="H85" s="177"/>
      <c r="I85" s="177">
        <v>128610.73</v>
      </c>
      <c r="J85" s="182">
        <f t="shared" si="8"/>
        <v>128610.73</v>
      </c>
      <c r="K85" s="184"/>
      <c r="L85" s="177"/>
      <c r="M85" s="177">
        <v>128610.73</v>
      </c>
      <c r="N85" s="183">
        <f t="shared" si="9"/>
        <v>128610.73</v>
      </c>
      <c r="O85" s="178"/>
      <c r="P85" s="142"/>
      <c r="Q85" s="143"/>
    </row>
    <row r="86" spans="1:17" s="144" customFormat="1" ht="30" customHeight="1">
      <c r="A86" s="449"/>
      <c r="B86" s="145">
        <v>5</v>
      </c>
      <c r="C86" s="146">
        <v>40913</v>
      </c>
      <c r="D86" s="273" t="s">
        <v>125</v>
      </c>
      <c r="E86" s="148" t="s">
        <v>126</v>
      </c>
      <c r="F86" s="149" t="s">
        <v>19</v>
      </c>
      <c r="G86" s="150"/>
      <c r="H86" s="150">
        <v>436073.81</v>
      </c>
      <c r="I86" s="150"/>
      <c r="J86" s="151">
        <f t="shared" si="8"/>
        <v>436073.81</v>
      </c>
      <c r="K86" s="152"/>
      <c r="L86" s="150">
        <v>436073.81</v>
      </c>
      <c r="M86" s="150"/>
      <c r="N86" s="153">
        <f t="shared" si="9"/>
        <v>436073.81</v>
      </c>
      <c r="O86" s="154"/>
      <c r="P86" s="142"/>
      <c r="Q86" s="143"/>
    </row>
    <row r="87" spans="1:17" s="144" customFormat="1" ht="30" customHeight="1">
      <c r="A87" s="449"/>
      <c r="B87" s="145">
        <v>6</v>
      </c>
      <c r="C87" s="146">
        <v>40913</v>
      </c>
      <c r="D87" s="273" t="s">
        <v>125</v>
      </c>
      <c r="E87" s="148" t="s">
        <v>126</v>
      </c>
      <c r="F87" s="149" t="s">
        <v>19</v>
      </c>
      <c r="G87" s="150"/>
      <c r="H87" s="150"/>
      <c r="I87" s="150">
        <v>301477.53</v>
      </c>
      <c r="J87" s="151">
        <f t="shared" si="8"/>
        <v>301477.53</v>
      </c>
      <c r="K87" s="152"/>
      <c r="L87" s="150"/>
      <c r="M87" s="150">
        <v>301477.53</v>
      </c>
      <c r="N87" s="153">
        <f t="shared" si="9"/>
        <v>301477.53</v>
      </c>
      <c r="O87" s="154"/>
      <c r="P87" s="142"/>
      <c r="Q87" s="143"/>
    </row>
    <row r="88" spans="1:17" s="174" customFormat="1" ht="30" customHeight="1">
      <c r="A88" s="448"/>
      <c r="B88" s="274">
        <v>7</v>
      </c>
      <c r="C88" s="275">
        <v>40917</v>
      </c>
      <c r="D88" s="276" t="s">
        <v>125</v>
      </c>
      <c r="E88" s="277" t="s">
        <v>45</v>
      </c>
      <c r="F88" s="278" t="s">
        <v>19</v>
      </c>
      <c r="G88" s="177">
        <v>1835269.27</v>
      </c>
      <c r="H88" s="177">
        <v>120711.3</v>
      </c>
      <c r="I88" s="177">
        <v>118.04</v>
      </c>
      <c r="J88" s="182">
        <f t="shared" si="8"/>
        <v>1956098.61</v>
      </c>
      <c r="K88" s="184">
        <v>1835269.27</v>
      </c>
      <c r="L88" s="177">
        <v>120711.3</v>
      </c>
      <c r="M88" s="177">
        <v>118.04</v>
      </c>
      <c r="N88" s="183">
        <f t="shared" si="9"/>
        <v>1956098.61</v>
      </c>
      <c r="O88" s="178"/>
      <c r="P88" s="106"/>
      <c r="Q88" s="173"/>
    </row>
    <row r="89" spans="1:17" s="174" customFormat="1" ht="30" customHeight="1">
      <c r="A89" s="448"/>
      <c r="B89" s="274">
        <v>8</v>
      </c>
      <c r="C89" s="275">
        <v>40921</v>
      </c>
      <c r="D89" s="276" t="s">
        <v>125</v>
      </c>
      <c r="E89" s="277" t="s">
        <v>85</v>
      </c>
      <c r="F89" s="278" t="s">
        <v>19</v>
      </c>
      <c r="G89" s="177"/>
      <c r="H89" s="177">
        <v>1452651.16</v>
      </c>
      <c r="I89" s="177">
        <v>5974</v>
      </c>
      <c r="J89" s="182">
        <f t="shared" si="8"/>
        <v>1458625.16</v>
      </c>
      <c r="K89" s="184"/>
      <c r="L89" s="177">
        <v>1452651.16</v>
      </c>
      <c r="M89" s="177">
        <v>5974</v>
      </c>
      <c r="N89" s="183">
        <f t="shared" si="9"/>
        <v>1458625.16</v>
      </c>
      <c r="O89" s="178"/>
      <c r="P89" s="106"/>
      <c r="Q89" s="173"/>
    </row>
    <row r="90" spans="1:17" s="174" customFormat="1" ht="30" customHeight="1">
      <c r="A90" s="448"/>
      <c r="B90" s="274">
        <v>9</v>
      </c>
      <c r="C90" s="275">
        <v>40921</v>
      </c>
      <c r="D90" s="276" t="s">
        <v>125</v>
      </c>
      <c r="E90" s="277" t="s">
        <v>85</v>
      </c>
      <c r="F90" s="278" t="s">
        <v>19</v>
      </c>
      <c r="G90" s="177"/>
      <c r="H90" s="177">
        <v>4589690.68</v>
      </c>
      <c r="I90" s="177">
        <v>5974</v>
      </c>
      <c r="J90" s="182">
        <f t="shared" si="8"/>
        <v>4595664.68</v>
      </c>
      <c r="K90" s="184"/>
      <c r="L90" s="177">
        <v>4589690.68</v>
      </c>
      <c r="M90" s="177">
        <v>5974</v>
      </c>
      <c r="N90" s="183">
        <f t="shared" si="9"/>
        <v>4595664.68</v>
      </c>
      <c r="O90" s="178"/>
      <c r="P90" s="106"/>
      <c r="Q90" s="173"/>
    </row>
    <row r="91" spans="1:17" s="174" customFormat="1" ht="30" customHeight="1">
      <c r="A91" s="448"/>
      <c r="B91" s="243">
        <v>10</v>
      </c>
      <c r="C91" s="279">
        <v>40921</v>
      </c>
      <c r="D91" s="273" t="s">
        <v>125</v>
      </c>
      <c r="E91" s="280" t="s">
        <v>85</v>
      </c>
      <c r="F91" s="281" t="s">
        <v>19</v>
      </c>
      <c r="G91" s="150">
        <v>18975000</v>
      </c>
      <c r="H91" s="150">
        <v>3156412.16</v>
      </c>
      <c r="I91" s="150">
        <v>69989.74</v>
      </c>
      <c r="J91" s="151">
        <f t="shared" si="8"/>
        <v>22201401.9</v>
      </c>
      <c r="K91" s="152">
        <v>18975000</v>
      </c>
      <c r="L91" s="150">
        <v>3156412.16</v>
      </c>
      <c r="M91" s="150">
        <v>69989.74</v>
      </c>
      <c r="N91" s="153">
        <f t="shared" si="9"/>
        <v>22201401.9</v>
      </c>
      <c r="O91" s="154"/>
      <c r="P91" s="106"/>
      <c r="Q91" s="173"/>
    </row>
    <row r="92" spans="1:17" s="174" customFormat="1" ht="30" customHeight="1">
      <c r="A92" s="448"/>
      <c r="B92" s="274">
        <v>11</v>
      </c>
      <c r="C92" s="275">
        <v>40924</v>
      </c>
      <c r="D92" s="276" t="s">
        <v>125</v>
      </c>
      <c r="E92" s="277" t="s">
        <v>45</v>
      </c>
      <c r="F92" s="278" t="s">
        <v>19</v>
      </c>
      <c r="G92" s="177"/>
      <c r="H92" s="177"/>
      <c r="I92" s="177">
        <v>3864.44</v>
      </c>
      <c r="J92" s="182">
        <f t="shared" si="8"/>
        <v>3864.44</v>
      </c>
      <c r="K92" s="184"/>
      <c r="L92" s="177"/>
      <c r="M92" s="177">
        <v>3864.44</v>
      </c>
      <c r="N92" s="183">
        <f t="shared" si="9"/>
        <v>3864.44</v>
      </c>
      <c r="O92" s="178"/>
      <c r="P92" s="106"/>
      <c r="Q92" s="173"/>
    </row>
    <row r="93" spans="1:17" s="174" customFormat="1" ht="30" customHeight="1">
      <c r="A93" s="448"/>
      <c r="B93" s="274">
        <v>12</v>
      </c>
      <c r="C93" s="275">
        <v>40927</v>
      </c>
      <c r="D93" s="276" t="s">
        <v>125</v>
      </c>
      <c r="E93" s="277" t="s">
        <v>127</v>
      </c>
      <c r="F93" s="278" t="s">
        <v>19</v>
      </c>
      <c r="G93" s="177"/>
      <c r="H93" s="177">
        <v>1836805.56</v>
      </c>
      <c r="I93" s="177"/>
      <c r="J93" s="182">
        <f t="shared" si="8"/>
        <v>1836805.56</v>
      </c>
      <c r="K93" s="184"/>
      <c r="L93" s="177">
        <v>1836805.56</v>
      </c>
      <c r="M93" s="177"/>
      <c r="N93" s="183">
        <f t="shared" si="9"/>
        <v>1836805.56</v>
      </c>
      <c r="O93" s="178"/>
      <c r="P93" s="106"/>
      <c r="Q93" s="173"/>
    </row>
    <row r="94" spans="1:17" s="174" customFormat="1" ht="30" customHeight="1">
      <c r="A94" s="448"/>
      <c r="B94" s="274">
        <v>13</v>
      </c>
      <c r="C94" s="275">
        <v>40927</v>
      </c>
      <c r="D94" s="276" t="s">
        <v>125</v>
      </c>
      <c r="E94" s="277" t="s">
        <v>127</v>
      </c>
      <c r="F94" s="278" t="s">
        <v>19</v>
      </c>
      <c r="G94" s="177"/>
      <c r="H94" s="177">
        <v>2872629.01</v>
      </c>
      <c r="I94" s="177"/>
      <c r="J94" s="182">
        <f t="shared" si="8"/>
        <v>2872629.01</v>
      </c>
      <c r="K94" s="184"/>
      <c r="L94" s="177">
        <v>2872629.01</v>
      </c>
      <c r="M94" s="177"/>
      <c r="N94" s="183">
        <f t="shared" si="9"/>
        <v>2872629.01</v>
      </c>
      <c r="O94" s="178"/>
      <c r="P94" s="106"/>
      <c r="Q94" s="173"/>
    </row>
    <row r="95" spans="1:17" s="174" customFormat="1" ht="30" customHeight="1">
      <c r="A95" s="448"/>
      <c r="B95" s="274">
        <v>14</v>
      </c>
      <c r="C95" s="275">
        <v>40927</v>
      </c>
      <c r="D95" s="276" t="s">
        <v>125</v>
      </c>
      <c r="E95" s="277" t="s">
        <v>127</v>
      </c>
      <c r="F95" s="278" t="s">
        <v>19</v>
      </c>
      <c r="G95" s="177"/>
      <c r="H95" s="177">
        <v>1713042.21</v>
      </c>
      <c r="I95" s="177"/>
      <c r="J95" s="182">
        <f t="shared" si="8"/>
        <v>1713042.21</v>
      </c>
      <c r="K95" s="184"/>
      <c r="L95" s="177">
        <v>1713042.21</v>
      </c>
      <c r="M95" s="177"/>
      <c r="N95" s="183">
        <f t="shared" si="9"/>
        <v>1713042.21</v>
      </c>
      <c r="O95" s="178"/>
      <c r="P95" s="106"/>
      <c r="Q95" s="173"/>
    </row>
    <row r="96" spans="1:17" s="174" customFormat="1" ht="30" customHeight="1">
      <c r="A96" s="448"/>
      <c r="B96" s="274">
        <v>15</v>
      </c>
      <c r="C96" s="275">
        <v>40927</v>
      </c>
      <c r="D96" s="276" t="s">
        <v>125</v>
      </c>
      <c r="E96" s="277" t="s">
        <v>127</v>
      </c>
      <c r="F96" s="278" t="s">
        <v>19</v>
      </c>
      <c r="G96" s="177"/>
      <c r="H96" s="177">
        <v>1713042.21</v>
      </c>
      <c r="I96" s="177"/>
      <c r="J96" s="182">
        <f t="shared" si="8"/>
        <v>1713042.21</v>
      </c>
      <c r="K96" s="184"/>
      <c r="L96" s="177">
        <v>1713042.21</v>
      </c>
      <c r="M96" s="177"/>
      <c r="N96" s="183">
        <f t="shared" si="9"/>
        <v>1713042.21</v>
      </c>
      <c r="O96" s="178"/>
      <c r="P96" s="106"/>
      <c r="Q96" s="173"/>
    </row>
    <row r="97" spans="1:17" s="174" customFormat="1" ht="30" customHeight="1">
      <c r="A97" s="448"/>
      <c r="B97" s="243">
        <v>16</v>
      </c>
      <c r="C97" s="279">
        <v>40927</v>
      </c>
      <c r="D97" s="273" t="s">
        <v>125</v>
      </c>
      <c r="E97" s="280" t="s">
        <v>127</v>
      </c>
      <c r="F97" s="281" t="s">
        <v>19</v>
      </c>
      <c r="G97" s="150">
        <v>22303113.95</v>
      </c>
      <c r="H97" s="150">
        <v>4333922.84</v>
      </c>
      <c r="I97" s="150"/>
      <c r="J97" s="151">
        <f t="shared" si="8"/>
        <v>26637036.79</v>
      </c>
      <c r="K97" s="152">
        <v>22303113.95</v>
      </c>
      <c r="L97" s="150">
        <v>4333922.84</v>
      </c>
      <c r="M97" s="150"/>
      <c r="N97" s="153">
        <f t="shared" si="9"/>
        <v>26637036.79</v>
      </c>
      <c r="O97" s="154"/>
      <c r="P97" s="106"/>
      <c r="Q97" s="173"/>
    </row>
    <row r="98" spans="1:17" s="174" customFormat="1" ht="30" customHeight="1">
      <c r="A98" s="448"/>
      <c r="B98" s="274">
        <v>17</v>
      </c>
      <c r="C98" s="275">
        <v>40928</v>
      </c>
      <c r="D98" s="276" t="s">
        <v>125</v>
      </c>
      <c r="E98" s="277" t="s">
        <v>128</v>
      </c>
      <c r="F98" s="278" t="s">
        <v>19</v>
      </c>
      <c r="G98" s="177"/>
      <c r="H98" s="177">
        <v>415501.97</v>
      </c>
      <c r="I98" s="177">
        <v>345331.89</v>
      </c>
      <c r="J98" s="182">
        <f t="shared" si="8"/>
        <v>760833.86</v>
      </c>
      <c r="K98" s="184"/>
      <c r="L98" s="177">
        <v>415501.97</v>
      </c>
      <c r="M98" s="177">
        <v>345331.89</v>
      </c>
      <c r="N98" s="183">
        <f t="shared" si="9"/>
        <v>760833.86</v>
      </c>
      <c r="O98" s="178"/>
      <c r="P98" s="106"/>
      <c r="Q98" s="173"/>
    </row>
    <row r="99" spans="1:17" s="174" customFormat="1" ht="30" customHeight="1">
      <c r="A99" s="448"/>
      <c r="B99" s="274">
        <v>18</v>
      </c>
      <c r="C99" s="275">
        <v>40928</v>
      </c>
      <c r="D99" s="276" t="s">
        <v>125</v>
      </c>
      <c r="E99" s="277" t="s">
        <v>128</v>
      </c>
      <c r="F99" s="278" t="s">
        <v>19</v>
      </c>
      <c r="G99" s="177">
        <v>6875000</v>
      </c>
      <c r="H99" s="177">
        <v>2236625.86</v>
      </c>
      <c r="I99" s="177">
        <v>39554.79</v>
      </c>
      <c r="J99" s="182">
        <f t="shared" si="8"/>
        <v>9151180.649999999</v>
      </c>
      <c r="K99" s="184">
        <v>6875000</v>
      </c>
      <c r="L99" s="177">
        <v>2236625.86</v>
      </c>
      <c r="M99" s="177">
        <v>39554.79</v>
      </c>
      <c r="N99" s="183">
        <f t="shared" si="9"/>
        <v>9151180.649999999</v>
      </c>
      <c r="O99" s="178"/>
      <c r="P99" s="106"/>
      <c r="Q99" s="173"/>
    </row>
    <row r="100" spans="1:17" s="174" customFormat="1" ht="30" customHeight="1">
      <c r="A100" s="448"/>
      <c r="B100" s="274">
        <v>19</v>
      </c>
      <c r="C100" s="275">
        <v>40928</v>
      </c>
      <c r="D100" s="276" t="s">
        <v>125</v>
      </c>
      <c r="E100" s="277" t="s">
        <v>128</v>
      </c>
      <c r="F100" s="278" t="s">
        <v>19</v>
      </c>
      <c r="G100" s="177"/>
      <c r="H100" s="177">
        <v>377729.14</v>
      </c>
      <c r="I100" s="177">
        <v>313938.09</v>
      </c>
      <c r="J100" s="182">
        <f t="shared" si="8"/>
        <v>691667.23</v>
      </c>
      <c r="K100" s="184"/>
      <c r="L100" s="177">
        <v>377729.14</v>
      </c>
      <c r="M100" s="177">
        <v>313938.09</v>
      </c>
      <c r="N100" s="183">
        <f t="shared" si="9"/>
        <v>691667.23</v>
      </c>
      <c r="O100" s="178"/>
      <c r="P100" s="106"/>
      <c r="Q100" s="173"/>
    </row>
    <row r="101" spans="1:17" s="174" customFormat="1" ht="30" customHeight="1">
      <c r="A101" s="448"/>
      <c r="B101" s="274">
        <v>20</v>
      </c>
      <c r="C101" s="275">
        <v>40928</v>
      </c>
      <c r="D101" s="276" t="s">
        <v>125</v>
      </c>
      <c r="E101" s="277" t="s">
        <v>128</v>
      </c>
      <c r="F101" s="278" t="s">
        <v>19</v>
      </c>
      <c r="G101" s="177"/>
      <c r="H101" s="177">
        <v>339989.17</v>
      </c>
      <c r="I101" s="177">
        <v>282571.71</v>
      </c>
      <c r="J101" s="182">
        <f t="shared" si="8"/>
        <v>622560.88</v>
      </c>
      <c r="K101" s="184"/>
      <c r="L101" s="177">
        <v>339989.17</v>
      </c>
      <c r="M101" s="177">
        <v>282571.71</v>
      </c>
      <c r="N101" s="183">
        <f t="shared" si="9"/>
        <v>622560.88</v>
      </c>
      <c r="O101" s="178"/>
      <c r="P101" s="106"/>
      <c r="Q101" s="173"/>
    </row>
    <row r="102" spans="1:17" s="174" customFormat="1" ht="30" customHeight="1">
      <c r="A102" s="448"/>
      <c r="B102" s="274">
        <v>21</v>
      </c>
      <c r="C102" s="275">
        <v>40928</v>
      </c>
      <c r="D102" s="276" t="s">
        <v>125</v>
      </c>
      <c r="E102" s="277" t="s">
        <v>128</v>
      </c>
      <c r="F102" s="278" t="s">
        <v>19</v>
      </c>
      <c r="G102" s="177"/>
      <c r="H102" s="177">
        <v>224939.69</v>
      </c>
      <c r="I102" s="177">
        <v>186951.77</v>
      </c>
      <c r="J102" s="182">
        <f t="shared" si="8"/>
        <v>411891.45999999996</v>
      </c>
      <c r="K102" s="184"/>
      <c r="L102" s="177">
        <v>224939.69</v>
      </c>
      <c r="M102" s="177">
        <v>186951.77</v>
      </c>
      <c r="N102" s="183">
        <f t="shared" si="9"/>
        <v>411891.45999999996</v>
      </c>
      <c r="O102" s="178"/>
      <c r="P102" s="106"/>
      <c r="Q102" s="173"/>
    </row>
    <row r="103" spans="1:17" s="174" customFormat="1" ht="30" customHeight="1">
      <c r="A103" s="448"/>
      <c r="B103" s="274">
        <v>22</v>
      </c>
      <c r="C103" s="275">
        <v>40928</v>
      </c>
      <c r="D103" s="276" t="s">
        <v>125</v>
      </c>
      <c r="E103" s="277" t="s">
        <v>128</v>
      </c>
      <c r="F103" s="278" t="s">
        <v>19</v>
      </c>
      <c r="G103" s="177"/>
      <c r="H103" s="177">
        <v>149959.82</v>
      </c>
      <c r="I103" s="177">
        <v>124634.46</v>
      </c>
      <c r="J103" s="182">
        <f t="shared" si="8"/>
        <v>274594.28</v>
      </c>
      <c r="K103" s="184"/>
      <c r="L103" s="177">
        <v>149959.82</v>
      </c>
      <c r="M103" s="177">
        <v>124634.46</v>
      </c>
      <c r="N103" s="183">
        <f t="shared" si="9"/>
        <v>274594.28</v>
      </c>
      <c r="O103" s="178"/>
      <c r="P103" s="106"/>
      <c r="Q103" s="173"/>
    </row>
    <row r="104" spans="1:17" s="174" customFormat="1" ht="30" customHeight="1">
      <c r="A104" s="448"/>
      <c r="B104" s="274">
        <v>23</v>
      </c>
      <c r="C104" s="275">
        <v>40928</v>
      </c>
      <c r="D104" s="276" t="s">
        <v>125</v>
      </c>
      <c r="E104" s="277" t="s">
        <v>128</v>
      </c>
      <c r="F104" s="278" t="s">
        <v>19</v>
      </c>
      <c r="G104" s="177"/>
      <c r="H104" s="177">
        <v>224939.69</v>
      </c>
      <c r="I104" s="177">
        <v>186951.77</v>
      </c>
      <c r="J104" s="182">
        <f t="shared" si="8"/>
        <v>411891.45999999996</v>
      </c>
      <c r="K104" s="184"/>
      <c r="L104" s="177">
        <v>224939.69</v>
      </c>
      <c r="M104" s="177">
        <v>186951.77</v>
      </c>
      <c r="N104" s="183">
        <f t="shared" si="9"/>
        <v>411891.45999999996</v>
      </c>
      <c r="O104" s="178"/>
      <c r="P104" s="106"/>
      <c r="Q104" s="173"/>
    </row>
    <row r="105" spans="1:17" s="174" customFormat="1" ht="30" customHeight="1">
      <c r="A105" s="448"/>
      <c r="B105" s="274">
        <v>24</v>
      </c>
      <c r="C105" s="275">
        <v>40928</v>
      </c>
      <c r="D105" s="276" t="s">
        <v>125</v>
      </c>
      <c r="E105" s="277" t="s">
        <v>128</v>
      </c>
      <c r="F105" s="278" t="s">
        <v>19</v>
      </c>
      <c r="G105" s="177"/>
      <c r="H105" s="177">
        <v>112469.84</v>
      </c>
      <c r="I105" s="177">
        <v>93475.85</v>
      </c>
      <c r="J105" s="182">
        <f t="shared" si="8"/>
        <v>205945.69</v>
      </c>
      <c r="K105" s="184"/>
      <c r="L105" s="177">
        <v>112469.84</v>
      </c>
      <c r="M105" s="177">
        <v>93475.85</v>
      </c>
      <c r="N105" s="183">
        <f t="shared" si="9"/>
        <v>205945.69</v>
      </c>
      <c r="O105" s="178"/>
      <c r="P105" s="106"/>
      <c r="Q105" s="173"/>
    </row>
    <row r="106" spans="1:17" s="174" customFormat="1" ht="30" customHeight="1">
      <c r="A106" s="448"/>
      <c r="B106" s="274">
        <v>25</v>
      </c>
      <c r="C106" s="275">
        <v>40928</v>
      </c>
      <c r="D106" s="276" t="s">
        <v>125</v>
      </c>
      <c r="E106" s="277" t="s">
        <v>128</v>
      </c>
      <c r="F106" s="278" t="s">
        <v>19</v>
      </c>
      <c r="G106" s="177"/>
      <c r="H106" s="177">
        <v>558355.36</v>
      </c>
      <c r="I106" s="177">
        <v>438278.94</v>
      </c>
      <c r="J106" s="182">
        <f t="shared" si="8"/>
        <v>996634.3</v>
      </c>
      <c r="K106" s="184"/>
      <c r="L106" s="177">
        <v>558355.36</v>
      </c>
      <c r="M106" s="177">
        <v>438278.94</v>
      </c>
      <c r="N106" s="183">
        <f t="shared" si="9"/>
        <v>996634.3</v>
      </c>
      <c r="O106" s="178"/>
      <c r="P106" s="106"/>
      <c r="Q106" s="173"/>
    </row>
    <row r="107" spans="1:17" s="144" customFormat="1" ht="30" customHeight="1">
      <c r="A107" s="450"/>
      <c r="B107" s="175">
        <v>26</v>
      </c>
      <c r="C107" s="176">
        <v>40939</v>
      </c>
      <c r="D107" s="276" t="s">
        <v>125</v>
      </c>
      <c r="E107" s="180" t="s">
        <v>111</v>
      </c>
      <c r="F107" s="181" t="s">
        <v>19</v>
      </c>
      <c r="G107" s="177"/>
      <c r="H107" s="177">
        <v>1744464.88</v>
      </c>
      <c r="I107" s="177">
        <v>180730.08</v>
      </c>
      <c r="J107" s="182">
        <f t="shared" si="8"/>
        <v>1925194.96</v>
      </c>
      <c r="K107" s="184"/>
      <c r="L107" s="177">
        <v>1744464.88</v>
      </c>
      <c r="M107" s="177">
        <v>180730.08</v>
      </c>
      <c r="N107" s="183">
        <f t="shared" si="9"/>
        <v>1925194.96</v>
      </c>
      <c r="O107" s="178"/>
      <c r="P107" s="142"/>
      <c r="Q107" s="143"/>
    </row>
    <row r="108" spans="1:17" s="144" customFormat="1" ht="30" customHeight="1">
      <c r="A108" s="450"/>
      <c r="B108" s="175">
        <v>27</v>
      </c>
      <c r="C108" s="176">
        <v>40939</v>
      </c>
      <c r="D108" s="276" t="s">
        <v>125</v>
      </c>
      <c r="E108" s="180" t="s">
        <v>111</v>
      </c>
      <c r="F108" s="181" t="s">
        <v>19</v>
      </c>
      <c r="G108" s="177"/>
      <c r="H108" s="177">
        <v>2061376.02</v>
      </c>
      <c r="I108" s="177">
        <v>213562.71</v>
      </c>
      <c r="J108" s="182">
        <f t="shared" si="8"/>
        <v>2274938.73</v>
      </c>
      <c r="K108" s="184"/>
      <c r="L108" s="177">
        <v>2061376.02</v>
      </c>
      <c r="M108" s="177">
        <v>213562.71</v>
      </c>
      <c r="N108" s="183">
        <f t="shared" si="9"/>
        <v>2274938.73</v>
      </c>
      <c r="O108" s="178"/>
      <c r="P108" s="142"/>
      <c r="Q108" s="143"/>
    </row>
    <row r="109" spans="1:17" s="144" customFormat="1" ht="30" customHeight="1">
      <c r="A109" s="450"/>
      <c r="B109" s="175">
        <v>28</v>
      </c>
      <c r="C109" s="176">
        <v>40939</v>
      </c>
      <c r="D109" s="276" t="s">
        <v>125</v>
      </c>
      <c r="E109" s="180" t="s">
        <v>111</v>
      </c>
      <c r="F109" s="181" t="s">
        <v>19</v>
      </c>
      <c r="G109" s="177"/>
      <c r="H109" s="177">
        <v>968817.35</v>
      </c>
      <c r="I109" s="177">
        <v>101302.86</v>
      </c>
      <c r="J109" s="182">
        <f t="shared" si="8"/>
        <v>1070120.21</v>
      </c>
      <c r="K109" s="184"/>
      <c r="L109" s="177">
        <v>968817.35</v>
      </c>
      <c r="M109" s="177">
        <v>101302.86</v>
      </c>
      <c r="N109" s="183">
        <f t="shared" si="9"/>
        <v>1070120.21</v>
      </c>
      <c r="O109" s="178"/>
      <c r="P109" s="142"/>
      <c r="Q109" s="143"/>
    </row>
    <row r="110" spans="1:17" s="144" customFormat="1" ht="30" customHeight="1">
      <c r="A110" s="510">
        <v>359</v>
      </c>
      <c r="B110" s="175">
        <v>29</v>
      </c>
      <c r="C110" s="176">
        <v>40939</v>
      </c>
      <c r="D110" s="276" t="s">
        <v>125</v>
      </c>
      <c r="E110" s="180" t="s">
        <v>111</v>
      </c>
      <c r="F110" s="181" t="s">
        <v>19</v>
      </c>
      <c r="G110" s="177"/>
      <c r="H110" s="177">
        <v>2051955.1</v>
      </c>
      <c r="I110" s="177">
        <v>214559.46</v>
      </c>
      <c r="J110" s="182">
        <f t="shared" si="8"/>
        <v>2266514.56</v>
      </c>
      <c r="K110" s="184"/>
      <c r="L110" s="177">
        <v>2051955.1</v>
      </c>
      <c r="M110" s="177">
        <v>214559.46</v>
      </c>
      <c r="N110" s="183">
        <f t="shared" si="9"/>
        <v>2266514.56</v>
      </c>
      <c r="O110" s="178"/>
      <c r="P110" s="142"/>
      <c r="Q110" s="143"/>
    </row>
    <row r="111" spans="1:17" s="144" customFormat="1" ht="30" customHeight="1">
      <c r="A111" s="510"/>
      <c r="B111" s="175">
        <v>30</v>
      </c>
      <c r="C111" s="176">
        <v>40939</v>
      </c>
      <c r="D111" s="276" t="s">
        <v>125</v>
      </c>
      <c r="E111" s="180" t="s">
        <v>111</v>
      </c>
      <c r="F111" s="181" t="s">
        <v>19</v>
      </c>
      <c r="G111" s="177"/>
      <c r="H111" s="177">
        <v>1550107.78</v>
      </c>
      <c r="I111" s="177">
        <v>162084.58</v>
      </c>
      <c r="J111" s="182">
        <f t="shared" si="8"/>
        <v>1712192.36</v>
      </c>
      <c r="K111" s="184"/>
      <c r="L111" s="177">
        <v>1550107.78</v>
      </c>
      <c r="M111" s="177">
        <v>162084.58</v>
      </c>
      <c r="N111" s="183">
        <f t="shared" si="9"/>
        <v>1712192.36</v>
      </c>
      <c r="O111" s="178"/>
      <c r="P111" s="142"/>
      <c r="Q111" s="143"/>
    </row>
    <row r="112" spans="1:17" s="144" customFormat="1" ht="30" customHeight="1">
      <c r="A112" s="449"/>
      <c r="B112" s="175">
        <v>31</v>
      </c>
      <c r="C112" s="176">
        <v>40939</v>
      </c>
      <c r="D112" s="276" t="s">
        <v>125</v>
      </c>
      <c r="E112" s="180" t="s">
        <v>111</v>
      </c>
      <c r="F112" s="181" t="s">
        <v>19</v>
      </c>
      <c r="G112" s="177"/>
      <c r="H112" s="177">
        <v>6064796.54</v>
      </c>
      <c r="I112" s="177">
        <v>634155.9</v>
      </c>
      <c r="J112" s="182">
        <f t="shared" si="8"/>
        <v>6698952.44</v>
      </c>
      <c r="K112" s="184"/>
      <c r="L112" s="177">
        <v>6064796.54</v>
      </c>
      <c r="M112" s="177">
        <v>634155.9</v>
      </c>
      <c r="N112" s="183">
        <f t="shared" si="9"/>
        <v>6698952.44</v>
      </c>
      <c r="O112" s="178"/>
      <c r="P112" s="142"/>
      <c r="Q112" s="143"/>
    </row>
    <row r="113" spans="1:18" s="144" customFormat="1" ht="30" customHeight="1">
      <c r="A113" s="449"/>
      <c r="B113" s="145">
        <v>32</v>
      </c>
      <c r="C113" s="146">
        <v>40939</v>
      </c>
      <c r="D113" s="273" t="s">
        <v>125</v>
      </c>
      <c r="E113" s="148" t="s">
        <v>111</v>
      </c>
      <c r="F113" s="149" t="s">
        <v>19</v>
      </c>
      <c r="G113" s="150"/>
      <c r="H113" s="150">
        <v>855574.57</v>
      </c>
      <c r="I113" s="150">
        <v>104758.92</v>
      </c>
      <c r="J113" s="151">
        <f t="shared" si="8"/>
        <v>960333.49</v>
      </c>
      <c r="K113" s="152"/>
      <c r="L113" s="150">
        <v>855574.57</v>
      </c>
      <c r="M113" s="150">
        <v>104758.92</v>
      </c>
      <c r="N113" s="153">
        <f t="shared" si="9"/>
        <v>960333.49</v>
      </c>
      <c r="O113" s="154"/>
      <c r="P113" s="142"/>
      <c r="Q113" s="143"/>
      <c r="R113" s="282"/>
    </row>
    <row r="114" spans="1:17" s="144" customFormat="1" ht="30" customHeight="1">
      <c r="A114" s="449"/>
      <c r="B114" s="175">
        <v>33</v>
      </c>
      <c r="C114" s="176">
        <v>40942</v>
      </c>
      <c r="D114" s="276" t="s">
        <v>125</v>
      </c>
      <c r="E114" s="180" t="s">
        <v>115</v>
      </c>
      <c r="F114" s="181" t="s">
        <v>19</v>
      </c>
      <c r="G114" s="177"/>
      <c r="H114" s="177">
        <v>307416.67</v>
      </c>
      <c r="I114" s="177">
        <v>245000</v>
      </c>
      <c r="J114" s="182">
        <f aca="true" t="shared" si="10" ref="J114:J135">SUM(G114:I114)</f>
        <v>552416.6699999999</v>
      </c>
      <c r="K114" s="184"/>
      <c r="L114" s="177">
        <v>307416.67</v>
      </c>
      <c r="M114" s="177">
        <v>245000</v>
      </c>
      <c r="N114" s="183">
        <f aca="true" t="shared" si="11" ref="N114:N135">SUM(K114:M114)</f>
        <v>552416.6699999999</v>
      </c>
      <c r="O114" s="178"/>
      <c r="P114" s="142"/>
      <c r="Q114" s="143"/>
    </row>
    <row r="115" spans="1:17" s="144" customFormat="1" ht="30" customHeight="1">
      <c r="A115" s="449"/>
      <c r="B115" s="175">
        <v>34</v>
      </c>
      <c r="C115" s="176">
        <v>40942</v>
      </c>
      <c r="D115" s="276" t="s">
        <v>125</v>
      </c>
      <c r="E115" s="180" t="s">
        <v>115</v>
      </c>
      <c r="F115" s="181" t="s">
        <v>19</v>
      </c>
      <c r="G115" s="177"/>
      <c r="H115" s="177">
        <v>2875310.59</v>
      </c>
      <c r="I115" s="177">
        <v>1236589.2</v>
      </c>
      <c r="J115" s="182">
        <f t="shared" si="10"/>
        <v>4111899.79</v>
      </c>
      <c r="K115" s="184"/>
      <c r="L115" s="177">
        <v>2875310.59</v>
      </c>
      <c r="M115" s="177">
        <v>1236589.2</v>
      </c>
      <c r="N115" s="183">
        <f t="shared" si="11"/>
        <v>4111899.79</v>
      </c>
      <c r="O115" s="178"/>
      <c r="P115" s="142"/>
      <c r="Q115" s="143"/>
    </row>
    <row r="116" spans="1:17" s="144" customFormat="1" ht="30" customHeight="1">
      <c r="A116" s="449"/>
      <c r="B116" s="175">
        <v>35</v>
      </c>
      <c r="C116" s="176">
        <v>40942</v>
      </c>
      <c r="D116" s="276" t="s">
        <v>125</v>
      </c>
      <c r="E116" s="180" t="s">
        <v>115</v>
      </c>
      <c r="F116" s="181" t="s">
        <v>19</v>
      </c>
      <c r="G116" s="177"/>
      <c r="H116" s="177">
        <v>484059.04</v>
      </c>
      <c r="I116" s="177">
        <v>208180</v>
      </c>
      <c r="J116" s="182">
        <f t="shared" si="10"/>
        <v>692239.04</v>
      </c>
      <c r="K116" s="184"/>
      <c r="L116" s="177">
        <v>484059.04</v>
      </c>
      <c r="M116" s="177">
        <v>208180</v>
      </c>
      <c r="N116" s="183">
        <f t="shared" si="11"/>
        <v>692239.04</v>
      </c>
      <c r="O116" s="178"/>
      <c r="P116" s="142"/>
      <c r="Q116" s="143"/>
    </row>
    <row r="117" spans="1:17" s="144" customFormat="1" ht="30" customHeight="1">
      <c r="A117" s="449"/>
      <c r="B117" s="175">
        <v>36</v>
      </c>
      <c r="C117" s="176">
        <v>40942</v>
      </c>
      <c r="D117" s="276" t="s">
        <v>125</v>
      </c>
      <c r="E117" s="180" t="s">
        <v>115</v>
      </c>
      <c r="F117" s="181" t="s">
        <v>19</v>
      </c>
      <c r="G117" s="177"/>
      <c r="H117" s="177">
        <v>1955598.44</v>
      </c>
      <c r="I117" s="177">
        <v>841047.2</v>
      </c>
      <c r="J117" s="182">
        <f t="shared" si="10"/>
        <v>2796645.6399999997</v>
      </c>
      <c r="K117" s="184"/>
      <c r="L117" s="177">
        <v>1955598.44</v>
      </c>
      <c r="M117" s="177">
        <v>841047.2</v>
      </c>
      <c r="N117" s="183">
        <f t="shared" si="11"/>
        <v>2796645.6399999997</v>
      </c>
      <c r="O117" s="178"/>
      <c r="P117" s="142"/>
      <c r="Q117" s="143"/>
    </row>
    <row r="118" spans="1:17" s="144" customFormat="1" ht="30" customHeight="1">
      <c r="A118" s="449"/>
      <c r="B118" s="175">
        <v>37</v>
      </c>
      <c r="C118" s="176">
        <v>40947</v>
      </c>
      <c r="D118" s="276" t="s">
        <v>125</v>
      </c>
      <c r="E118" s="180" t="s">
        <v>126</v>
      </c>
      <c r="F118" s="181" t="s">
        <v>19</v>
      </c>
      <c r="G118" s="177"/>
      <c r="H118" s="177">
        <v>334963.3</v>
      </c>
      <c r="I118" s="177">
        <v>54799.71</v>
      </c>
      <c r="J118" s="182">
        <f t="shared" si="10"/>
        <v>389763.01</v>
      </c>
      <c r="K118" s="184"/>
      <c r="L118" s="177">
        <v>334963.3</v>
      </c>
      <c r="M118" s="177">
        <v>54799.71</v>
      </c>
      <c r="N118" s="183">
        <f t="shared" si="11"/>
        <v>389763.01</v>
      </c>
      <c r="O118" s="178"/>
      <c r="P118" s="142"/>
      <c r="Q118" s="143"/>
    </row>
    <row r="119" spans="1:17" s="144" customFormat="1" ht="30" customHeight="1">
      <c r="A119" s="449"/>
      <c r="B119" s="175">
        <v>38</v>
      </c>
      <c r="C119" s="176">
        <v>40947</v>
      </c>
      <c r="D119" s="276" t="s">
        <v>125</v>
      </c>
      <c r="E119" s="180" t="s">
        <v>126</v>
      </c>
      <c r="F119" s="181" t="s">
        <v>19</v>
      </c>
      <c r="G119" s="177"/>
      <c r="H119" s="177">
        <v>138303.22</v>
      </c>
      <c r="I119" s="177">
        <v>22626.23</v>
      </c>
      <c r="J119" s="182">
        <f t="shared" si="10"/>
        <v>160929.45</v>
      </c>
      <c r="K119" s="184"/>
      <c r="L119" s="177">
        <v>138303.22</v>
      </c>
      <c r="M119" s="177">
        <v>22626.23</v>
      </c>
      <c r="N119" s="183">
        <f t="shared" si="11"/>
        <v>160929.45</v>
      </c>
      <c r="O119" s="178"/>
      <c r="P119" s="142"/>
      <c r="Q119" s="143"/>
    </row>
    <row r="120" spans="1:17" s="144" customFormat="1" ht="30" customHeight="1">
      <c r="A120" s="449"/>
      <c r="B120" s="145">
        <v>39</v>
      </c>
      <c r="C120" s="146">
        <v>40947</v>
      </c>
      <c r="D120" s="273" t="s">
        <v>125</v>
      </c>
      <c r="E120" s="148" t="s">
        <v>126</v>
      </c>
      <c r="F120" s="149" t="s">
        <v>19</v>
      </c>
      <c r="G120" s="150"/>
      <c r="H120" s="150">
        <v>324197.75</v>
      </c>
      <c r="I120" s="150">
        <v>53038.54</v>
      </c>
      <c r="J120" s="151">
        <f t="shared" si="10"/>
        <v>377236.29</v>
      </c>
      <c r="K120" s="152"/>
      <c r="L120" s="150">
        <v>324197.75</v>
      </c>
      <c r="M120" s="150">
        <v>53038.54</v>
      </c>
      <c r="N120" s="153">
        <f t="shared" si="11"/>
        <v>377236.29</v>
      </c>
      <c r="O120" s="154"/>
      <c r="P120" s="142"/>
      <c r="Q120" s="143"/>
    </row>
    <row r="121" spans="1:17" s="174" customFormat="1" ht="30" customHeight="1">
      <c r="A121" s="448"/>
      <c r="B121" s="274">
        <v>40</v>
      </c>
      <c r="C121" s="275">
        <v>40955</v>
      </c>
      <c r="D121" s="276" t="s">
        <v>125</v>
      </c>
      <c r="E121" s="277" t="s">
        <v>128</v>
      </c>
      <c r="F121" s="278" t="s">
        <v>19</v>
      </c>
      <c r="G121" s="177"/>
      <c r="H121" s="177">
        <v>415933</v>
      </c>
      <c r="I121" s="177">
        <v>2983.85</v>
      </c>
      <c r="J121" s="182">
        <f t="shared" si="10"/>
        <v>418916.85</v>
      </c>
      <c r="K121" s="184"/>
      <c r="L121" s="177">
        <v>415933</v>
      </c>
      <c r="M121" s="177">
        <v>2983.85</v>
      </c>
      <c r="N121" s="183">
        <f t="shared" si="11"/>
        <v>418916.85</v>
      </c>
      <c r="O121" s="178"/>
      <c r="P121" s="106"/>
      <c r="Q121" s="173"/>
    </row>
    <row r="122" spans="1:17" s="174" customFormat="1" ht="30" customHeight="1">
      <c r="A122" s="448"/>
      <c r="B122" s="274">
        <v>41</v>
      </c>
      <c r="C122" s="275">
        <v>40955</v>
      </c>
      <c r="D122" s="276" t="s">
        <v>125</v>
      </c>
      <c r="E122" s="277" t="s">
        <v>128</v>
      </c>
      <c r="F122" s="278" t="s">
        <v>19</v>
      </c>
      <c r="G122" s="177"/>
      <c r="H122" s="177">
        <v>378120.84</v>
      </c>
      <c r="I122" s="177">
        <v>2712.61</v>
      </c>
      <c r="J122" s="182">
        <f t="shared" si="10"/>
        <v>380833.45</v>
      </c>
      <c r="K122" s="184"/>
      <c r="L122" s="177">
        <v>378120.84</v>
      </c>
      <c r="M122" s="177">
        <v>2712.61</v>
      </c>
      <c r="N122" s="183">
        <f t="shared" si="11"/>
        <v>380833.45</v>
      </c>
      <c r="O122" s="178"/>
      <c r="P122" s="106"/>
      <c r="Q122" s="173"/>
    </row>
    <row r="123" spans="1:17" s="174" customFormat="1" ht="30" customHeight="1">
      <c r="A123" s="448"/>
      <c r="B123" s="274">
        <v>42</v>
      </c>
      <c r="C123" s="275">
        <v>40955</v>
      </c>
      <c r="D123" s="276" t="s">
        <v>125</v>
      </c>
      <c r="E123" s="277" t="s">
        <v>128</v>
      </c>
      <c r="F123" s="278" t="s">
        <v>19</v>
      </c>
      <c r="G123" s="177"/>
      <c r="H123" s="177">
        <v>340341.89</v>
      </c>
      <c r="I123" s="177">
        <v>2441.6</v>
      </c>
      <c r="J123" s="182">
        <f t="shared" si="10"/>
        <v>342783.49</v>
      </c>
      <c r="K123" s="184"/>
      <c r="L123" s="177">
        <v>340341.89</v>
      </c>
      <c r="M123" s="177">
        <v>2441.6</v>
      </c>
      <c r="N123" s="183">
        <f t="shared" si="11"/>
        <v>342783.49</v>
      </c>
      <c r="O123" s="178"/>
      <c r="P123" s="106"/>
      <c r="Q123" s="173"/>
    </row>
    <row r="124" spans="1:17" s="174" customFormat="1" ht="30" customHeight="1">
      <c r="A124" s="448"/>
      <c r="B124" s="274">
        <v>43</v>
      </c>
      <c r="C124" s="275">
        <v>40955</v>
      </c>
      <c r="D124" s="276" t="s">
        <v>125</v>
      </c>
      <c r="E124" s="277" t="s">
        <v>128</v>
      </c>
      <c r="F124" s="278" t="s">
        <v>19</v>
      </c>
      <c r="G124" s="177"/>
      <c r="H124" s="177">
        <v>225172.96</v>
      </c>
      <c r="I124" s="177">
        <v>1615.37</v>
      </c>
      <c r="J124" s="182">
        <f t="shared" si="10"/>
        <v>226788.33</v>
      </c>
      <c r="K124" s="184"/>
      <c r="L124" s="177">
        <v>225172.96</v>
      </c>
      <c r="M124" s="177">
        <v>1615.37</v>
      </c>
      <c r="N124" s="183">
        <f t="shared" si="11"/>
        <v>226788.33</v>
      </c>
      <c r="O124" s="178"/>
      <c r="P124" s="106"/>
      <c r="Q124" s="173"/>
    </row>
    <row r="125" spans="1:17" s="174" customFormat="1" ht="30" customHeight="1">
      <c r="A125" s="448"/>
      <c r="B125" s="274">
        <v>44</v>
      </c>
      <c r="C125" s="275">
        <v>40955</v>
      </c>
      <c r="D125" s="276" t="s">
        <v>125</v>
      </c>
      <c r="E125" s="277" t="s">
        <v>128</v>
      </c>
      <c r="F125" s="278" t="s">
        <v>19</v>
      </c>
      <c r="G125" s="177"/>
      <c r="H125" s="177">
        <v>150115.31</v>
      </c>
      <c r="I125" s="177">
        <v>1076.92</v>
      </c>
      <c r="J125" s="182">
        <f t="shared" si="10"/>
        <v>151192.23</v>
      </c>
      <c r="K125" s="184"/>
      <c r="L125" s="177">
        <v>150115.31</v>
      </c>
      <c r="M125" s="177">
        <v>1076.92</v>
      </c>
      <c r="N125" s="183">
        <f t="shared" si="11"/>
        <v>151192.23</v>
      </c>
      <c r="O125" s="178"/>
      <c r="P125" s="106"/>
      <c r="Q125" s="173"/>
    </row>
    <row r="126" spans="1:17" s="174" customFormat="1" ht="30" customHeight="1">
      <c r="A126" s="448"/>
      <c r="B126" s="274">
        <v>45</v>
      </c>
      <c r="C126" s="275">
        <v>40955</v>
      </c>
      <c r="D126" s="276" t="s">
        <v>125</v>
      </c>
      <c r="E126" s="277" t="s">
        <v>128</v>
      </c>
      <c r="F126" s="278" t="s">
        <v>19</v>
      </c>
      <c r="G126" s="177"/>
      <c r="H126" s="177">
        <v>225172.96</v>
      </c>
      <c r="I126" s="177">
        <v>1615.37</v>
      </c>
      <c r="J126" s="182">
        <f t="shared" si="10"/>
        <v>226788.33</v>
      </c>
      <c r="K126" s="184"/>
      <c r="L126" s="177">
        <v>225172.96</v>
      </c>
      <c r="M126" s="177">
        <v>1615.37</v>
      </c>
      <c r="N126" s="183">
        <f t="shared" si="11"/>
        <v>226788.33</v>
      </c>
      <c r="O126" s="178"/>
      <c r="P126" s="106"/>
      <c r="Q126" s="173"/>
    </row>
    <row r="127" spans="1:17" s="174" customFormat="1" ht="30" customHeight="1">
      <c r="A127" s="448"/>
      <c r="B127" s="274">
        <v>46</v>
      </c>
      <c r="C127" s="275">
        <v>40955</v>
      </c>
      <c r="D127" s="276" t="s">
        <v>125</v>
      </c>
      <c r="E127" s="277" t="s">
        <v>128</v>
      </c>
      <c r="F127" s="278" t="s">
        <v>19</v>
      </c>
      <c r="G127" s="177"/>
      <c r="H127" s="177">
        <v>112586.52</v>
      </c>
      <c r="I127" s="177">
        <v>807.72</v>
      </c>
      <c r="J127" s="182">
        <f t="shared" si="10"/>
        <v>113394.24</v>
      </c>
      <c r="K127" s="184"/>
      <c r="L127" s="177">
        <v>112586.52</v>
      </c>
      <c r="M127" s="177">
        <v>807.72</v>
      </c>
      <c r="N127" s="183">
        <f t="shared" si="11"/>
        <v>113394.24</v>
      </c>
      <c r="O127" s="178"/>
      <c r="P127" s="106"/>
      <c r="Q127" s="173"/>
    </row>
    <row r="128" spans="1:17" s="174" customFormat="1" ht="30" customHeight="1">
      <c r="A128" s="448"/>
      <c r="B128" s="274">
        <v>47</v>
      </c>
      <c r="C128" s="275">
        <v>40955</v>
      </c>
      <c r="D128" s="276" t="s">
        <v>125</v>
      </c>
      <c r="E128" s="277" t="s">
        <v>128</v>
      </c>
      <c r="F128" s="278" t="s">
        <v>19</v>
      </c>
      <c r="G128" s="177"/>
      <c r="H128" s="177">
        <v>556879.01</v>
      </c>
      <c r="I128" s="177">
        <v>3773.06</v>
      </c>
      <c r="J128" s="182">
        <f t="shared" si="10"/>
        <v>560652.0700000001</v>
      </c>
      <c r="K128" s="184"/>
      <c r="L128" s="177">
        <v>556879.01</v>
      </c>
      <c r="M128" s="177">
        <v>3773.06</v>
      </c>
      <c r="N128" s="183">
        <f t="shared" si="11"/>
        <v>560652.0700000001</v>
      </c>
      <c r="O128" s="178"/>
      <c r="P128" s="106"/>
      <c r="Q128" s="173"/>
    </row>
    <row r="129" spans="1:17" s="174" customFormat="1" ht="30" customHeight="1">
      <c r="A129" s="448"/>
      <c r="B129" s="243">
        <v>48</v>
      </c>
      <c r="C129" s="279">
        <v>40962</v>
      </c>
      <c r="D129" s="273" t="s">
        <v>125</v>
      </c>
      <c r="E129" s="280" t="s">
        <v>127</v>
      </c>
      <c r="F129" s="281" t="s">
        <v>19</v>
      </c>
      <c r="G129" s="150"/>
      <c r="H129" s="150"/>
      <c r="I129" s="150">
        <v>38053.63</v>
      </c>
      <c r="J129" s="151">
        <f t="shared" si="10"/>
        <v>38053.63</v>
      </c>
      <c r="K129" s="152"/>
      <c r="L129" s="150"/>
      <c r="M129" s="150">
        <v>38053.63</v>
      </c>
      <c r="N129" s="153">
        <f t="shared" si="11"/>
        <v>38053.63</v>
      </c>
      <c r="O129" s="154"/>
      <c r="P129" s="106"/>
      <c r="Q129" s="173"/>
    </row>
    <row r="130" spans="1:17" s="174" customFormat="1" ht="30" customHeight="1">
      <c r="A130" s="448"/>
      <c r="B130" s="274">
        <v>49</v>
      </c>
      <c r="C130" s="275">
        <v>40967</v>
      </c>
      <c r="D130" s="276" t="s">
        <v>125</v>
      </c>
      <c r="E130" s="277" t="s">
        <v>85</v>
      </c>
      <c r="F130" s="278" t="s">
        <v>19</v>
      </c>
      <c r="G130" s="177"/>
      <c r="H130" s="177">
        <v>434789.22</v>
      </c>
      <c r="I130" s="177"/>
      <c r="J130" s="182">
        <f t="shared" si="10"/>
        <v>434789.22</v>
      </c>
      <c r="K130" s="184"/>
      <c r="L130" s="177">
        <v>434789.22</v>
      </c>
      <c r="M130" s="177"/>
      <c r="N130" s="183">
        <f t="shared" si="11"/>
        <v>434789.22</v>
      </c>
      <c r="O130" s="178"/>
      <c r="P130" s="106"/>
      <c r="Q130" s="173"/>
    </row>
    <row r="131" spans="1:17" s="174" customFormat="1" ht="30" customHeight="1">
      <c r="A131" s="448"/>
      <c r="B131" s="243">
        <v>50</v>
      </c>
      <c r="C131" s="279">
        <v>40967</v>
      </c>
      <c r="D131" s="273" t="s">
        <v>125</v>
      </c>
      <c r="E131" s="280" t="s">
        <v>85</v>
      </c>
      <c r="F131" s="281" t="s">
        <v>19</v>
      </c>
      <c r="G131" s="150"/>
      <c r="H131" s="150"/>
      <c r="I131" s="150">
        <v>15625</v>
      </c>
      <c r="J131" s="151">
        <f t="shared" si="10"/>
        <v>15625</v>
      </c>
      <c r="K131" s="152"/>
      <c r="L131" s="150"/>
      <c r="M131" s="150">
        <v>15625</v>
      </c>
      <c r="N131" s="153">
        <f t="shared" si="11"/>
        <v>15625</v>
      </c>
      <c r="O131" s="154"/>
      <c r="P131" s="106"/>
      <c r="Q131" s="173"/>
    </row>
    <row r="132" spans="1:17" s="144" customFormat="1" ht="30" customHeight="1">
      <c r="A132" s="449"/>
      <c r="B132" s="175">
        <v>51</v>
      </c>
      <c r="C132" s="176">
        <v>40967</v>
      </c>
      <c r="D132" s="276" t="s">
        <v>125</v>
      </c>
      <c r="E132" s="180" t="s">
        <v>115</v>
      </c>
      <c r="F132" s="181" t="s">
        <v>19</v>
      </c>
      <c r="G132" s="177"/>
      <c r="H132" s="177">
        <v>310430.56</v>
      </c>
      <c r="I132" s="177"/>
      <c r="J132" s="182">
        <f t="shared" si="10"/>
        <v>310430.56</v>
      </c>
      <c r="K132" s="184"/>
      <c r="L132" s="177">
        <v>310430.56</v>
      </c>
      <c r="M132" s="177"/>
      <c r="N132" s="183">
        <f t="shared" si="11"/>
        <v>310430.56</v>
      </c>
      <c r="O132" s="178"/>
      <c r="P132" s="142"/>
      <c r="Q132" s="143"/>
    </row>
    <row r="133" spans="1:17" s="144" customFormat="1" ht="30" customHeight="1">
      <c r="A133" s="449"/>
      <c r="B133" s="175">
        <v>52</v>
      </c>
      <c r="C133" s="176">
        <v>40967</v>
      </c>
      <c r="D133" s="276" t="s">
        <v>125</v>
      </c>
      <c r="E133" s="180" t="s">
        <v>115</v>
      </c>
      <c r="F133" s="181" t="s">
        <v>19</v>
      </c>
      <c r="G133" s="177"/>
      <c r="H133" s="177"/>
      <c r="I133" s="177">
        <v>35761.61</v>
      </c>
      <c r="J133" s="182">
        <f t="shared" si="10"/>
        <v>35761.61</v>
      </c>
      <c r="K133" s="184"/>
      <c r="L133" s="177"/>
      <c r="M133" s="177">
        <v>35761.61</v>
      </c>
      <c r="N133" s="183">
        <f t="shared" si="11"/>
        <v>35761.61</v>
      </c>
      <c r="O133" s="178"/>
      <c r="P133" s="142"/>
      <c r="Q133" s="143"/>
    </row>
    <row r="134" spans="1:17" s="144" customFormat="1" ht="30" customHeight="1">
      <c r="A134" s="449"/>
      <c r="B134" s="175">
        <v>53</v>
      </c>
      <c r="C134" s="176">
        <v>40967</v>
      </c>
      <c r="D134" s="276" t="s">
        <v>125</v>
      </c>
      <c r="E134" s="180" t="s">
        <v>115</v>
      </c>
      <c r="F134" s="181" t="s">
        <v>19</v>
      </c>
      <c r="G134" s="177"/>
      <c r="H134" s="177"/>
      <c r="I134" s="177">
        <v>6020.47</v>
      </c>
      <c r="J134" s="182">
        <f t="shared" si="10"/>
        <v>6020.47</v>
      </c>
      <c r="K134" s="184"/>
      <c r="L134" s="177"/>
      <c r="M134" s="177">
        <v>6020.47</v>
      </c>
      <c r="N134" s="183">
        <f t="shared" si="11"/>
        <v>6020.47</v>
      </c>
      <c r="O134" s="178"/>
      <c r="P134" s="142"/>
      <c r="Q134" s="143"/>
    </row>
    <row r="135" spans="1:17" s="144" customFormat="1" ht="30" customHeight="1" thickBot="1">
      <c r="A135" s="449"/>
      <c r="B135" s="175">
        <v>54</v>
      </c>
      <c r="C135" s="176">
        <v>40967</v>
      </c>
      <c r="D135" s="276" t="s">
        <v>125</v>
      </c>
      <c r="E135" s="180" t="s">
        <v>115</v>
      </c>
      <c r="F135" s="181" t="s">
        <v>19</v>
      </c>
      <c r="G135" s="177"/>
      <c r="H135" s="177"/>
      <c r="I135" s="177">
        <v>24322.72</v>
      </c>
      <c r="J135" s="182">
        <f t="shared" si="10"/>
        <v>24322.72</v>
      </c>
      <c r="K135" s="184"/>
      <c r="L135" s="177"/>
      <c r="M135" s="177">
        <v>24322.72</v>
      </c>
      <c r="N135" s="183">
        <f t="shared" si="11"/>
        <v>24322.72</v>
      </c>
      <c r="O135" s="178"/>
      <c r="P135" s="142"/>
      <c r="Q135" s="143"/>
    </row>
    <row r="136" spans="1:18" s="174" customFormat="1" ht="27.75" customHeight="1" thickBot="1">
      <c r="A136" s="448"/>
      <c r="B136" s="283"/>
      <c r="C136" s="284"/>
      <c r="D136" s="285" t="s">
        <v>129</v>
      </c>
      <c r="E136" s="286"/>
      <c r="F136" s="287"/>
      <c r="G136" s="523"/>
      <c r="H136" s="523"/>
      <c r="I136" s="523"/>
      <c r="J136" s="288"/>
      <c r="K136" s="289">
        <f>SUM(K82:K135)</f>
        <v>49988383.22</v>
      </c>
      <c r="L136" s="290">
        <f>SUM(L82:L135)</f>
        <v>52368558.930000015</v>
      </c>
      <c r="M136" s="290">
        <f>SUM(M82:M135)</f>
        <v>7248431.63</v>
      </c>
      <c r="N136" s="290">
        <f>SUM(N82:N135)</f>
        <v>109605373.77999996</v>
      </c>
      <c r="O136" s="291"/>
      <c r="P136" s="106"/>
      <c r="Q136" s="173"/>
      <c r="R136" s="292"/>
    </row>
    <row r="137" spans="1:17" s="144" customFormat="1" ht="30" customHeight="1">
      <c r="A137" s="450"/>
      <c r="B137" s="175">
        <v>1</v>
      </c>
      <c r="C137" s="176">
        <v>40918</v>
      </c>
      <c r="D137" s="276" t="s">
        <v>130</v>
      </c>
      <c r="E137" s="180" t="s">
        <v>115</v>
      </c>
      <c r="F137" s="181" t="s">
        <v>19</v>
      </c>
      <c r="G137" s="293"/>
      <c r="H137" s="293">
        <v>309126.33</v>
      </c>
      <c r="I137" s="293"/>
      <c r="J137" s="294">
        <f aca="true" t="shared" si="12" ref="J137:J159">SUM(G137:I137)</f>
        <v>309126.33</v>
      </c>
      <c r="K137" s="295"/>
      <c r="L137" s="293">
        <v>309126.33</v>
      </c>
      <c r="M137" s="293"/>
      <c r="N137" s="296">
        <f aca="true" t="shared" si="13" ref="N137:N159">SUM(K137:M137)</f>
        <v>309126.33</v>
      </c>
      <c r="O137" s="297"/>
      <c r="P137" s="298"/>
      <c r="Q137" s="262"/>
    </row>
    <row r="138" spans="1:17" s="144" customFormat="1" ht="30" customHeight="1">
      <c r="A138" s="450"/>
      <c r="B138" s="175">
        <v>2</v>
      </c>
      <c r="C138" s="176">
        <v>40918</v>
      </c>
      <c r="D138" s="276" t="s">
        <v>130</v>
      </c>
      <c r="E138" s="180" t="s">
        <v>115</v>
      </c>
      <c r="F138" s="181" t="s">
        <v>19</v>
      </c>
      <c r="G138" s="293"/>
      <c r="H138" s="293">
        <v>36406.66</v>
      </c>
      <c r="I138" s="293"/>
      <c r="J138" s="294">
        <f t="shared" si="12"/>
        <v>36406.66</v>
      </c>
      <c r="K138" s="295"/>
      <c r="L138" s="293">
        <v>36406.66</v>
      </c>
      <c r="M138" s="293"/>
      <c r="N138" s="296">
        <f t="shared" si="13"/>
        <v>36406.66</v>
      </c>
      <c r="O138" s="297"/>
      <c r="P138" s="298"/>
      <c r="Q138" s="262"/>
    </row>
    <row r="139" spans="1:17" s="144" customFormat="1" ht="30" customHeight="1">
      <c r="A139" s="450"/>
      <c r="B139" s="145">
        <v>3</v>
      </c>
      <c r="C139" s="146">
        <v>40918</v>
      </c>
      <c r="D139" s="273" t="s">
        <v>130</v>
      </c>
      <c r="E139" s="148" t="s">
        <v>115</v>
      </c>
      <c r="F139" s="149" t="s">
        <v>19</v>
      </c>
      <c r="G139" s="299"/>
      <c r="H139" s="299">
        <v>14862.49</v>
      </c>
      <c r="I139" s="299"/>
      <c r="J139" s="300">
        <f t="shared" si="12"/>
        <v>14862.49</v>
      </c>
      <c r="K139" s="301"/>
      <c r="L139" s="299">
        <v>14862.49</v>
      </c>
      <c r="M139" s="299"/>
      <c r="N139" s="302">
        <f t="shared" si="13"/>
        <v>14862.49</v>
      </c>
      <c r="O139" s="303"/>
      <c r="P139" s="298"/>
      <c r="Q139" s="262"/>
    </row>
    <row r="140" spans="1:17" s="144" customFormat="1" ht="30" customHeight="1">
      <c r="A140" s="449"/>
      <c r="B140" s="175">
        <v>4</v>
      </c>
      <c r="C140" s="176">
        <v>40928</v>
      </c>
      <c r="D140" s="276" t="s">
        <v>130</v>
      </c>
      <c r="E140" s="180" t="s">
        <v>128</v>
      </c>
      <c r="F140" s="181" t="s">
        <v>19</v>
      </c>
      <c r="G140" s="293"/>
      <c r="H140" s="293">
        <v>290722.29</v>
      </c>
      <c r="I140" s="293">
        <v>540476.91</v>
      </c>
      <c r="J140" s="294">
        <f t="shared" si="12"/>
        <v>831199.2</v>
      </c>
      <c r="K140" s="295"/>
      <c r="L140" s="293">
        <v>290722.29</v>
      </c>
      <c r="M140" s="293">
        <v>540476.91</v>
      </c>
      <c r="N140" s="296">
        <f t="shared" si="13"/>
        <v>831199.2</v>
      </c>
      <c r="O140" s="297"/>
      <c r="P140" s="298"/>
      <c r="Q140" s="143"/>
    </row>
    <row r="141" spans="1:17" s="144" customFormat="1" ht="30" customHeight="1">
      <c r="A141" s="510">
        <v>360</v>
      </c>
      <c r="B141" s="175">
        <v>5</v>
      </c>
      <c r="C141" s="176">
        <v>40928</v>
      </c>
      <c r="D141" s="276" t="s">
        <v>130</v>
      </c>
      <c r="E141" s="180" t="s">
        <v>128</v>
      </c>
      <c r="F141" s="181" t="s">
        <v>19</v>
      </c>
      <c r="G141" s="293"/>
      <c r="H141" s="293">
        <v>487832.81</v>
      </c>
      <c r="I141" s="293">
        <v>2236.2</v>
      </c>
      <c r="J141" s="294">
        <f t="shared" si="12"/>
        <v>490069.01</v>
      </c>
      <c r="K141" s="295"/>
      <c r="L141" s="293">
        <v>487832.81</v>
      </c>
      <c r="M141" s="293">
        <v>2236.2</v>
      </c>
      <c r="N141" s="296">
        <f t="shared" si="13"/>
        <v>490069.01</v>
      </c>
      <c r="O141" s="297"/>
      <c r="P141" s="298"/>
      <c r="Q141" s="143"/>
    </row>
    <row r="142" spans="1:17" s="144" customFormat="1" ht="30" customHeight="1">
      <c r="A142" s="510"/>
      <c r="B142" s="175">
        <v>6</v>
      </c>
      <c r="C142" s="176">
        <v>40928</v>
      </c>
      <c r="D142" s="276" t="s">
        <v>130</v>
      </c>
      <c r="E142" s="180" t="s">
        <v>128</v>
      </c>
      <c r="F142" s="181" t="s">
        <v>19</v>
      </c>
      <c r="G142" s="293"/>
      <c r="H142" s="293">
        <v>429808.61</v>
      </c>
      <c r="I142" s="293">
        <v>799050</v>
      </c>
      <c r="J142" s="294">
        <f t="shared" si="12"/>
        <v>1228858.6099999999</v>
      </c>
      <c r="K142" s="295"/>
      <c r="L142" s="293">
        <v>429808.61</v>
      </c>
      <c r="M142" s="293">
        <v>799050</v>
      </c>
      <c r="N142" s="296">
        <f t="shared" si="13"/>
        <v>1228858.6099999999</v>
      </c>
      <c r="O142" s="297"/>
      <c r="P142" s="298"/>
      <c r="Q142" s="143"/>
    </row>
    <row r="143" spans="1:17" s="144" customFormat="1" ht="30" customHeight="1">
      <c r="A143" s="510"/>
      <c r="B143" s="145">
        <v>7</v>
      </c>
      <c r="C143" s="146">
        <v>40928</v>
      </c>
      <c r="D143" s="273" t="s">
        <v>130</v>
      </c>
      <c r="E143" s="148" t="s">
        <v>128</v>
      </c>
      <c r="F143" s="149" t="s">
        <v>19</v>
      </c>
      <c r="G143" s="299"/>
      <c r="H143" s="299">
        <v>814138.25</v>
      </c>
      <c r="I143" s="299"/>
      <c r="J143" s="300">
        <f t="shared" si="12"/>
        <v>814138.25</v>
      </c>
      <c r="K143" s="301"/>
      <c r="L143" s="299">
        <v>814138.25</v>
      </c>
      <c r="M143" s="299"/>
      <c r="N143" s="302">
        <f t="shared" si="13"/>
        <v>814138.25</v>
      </c>
      <c r="O143" s="303"/>
      <c r="P143" s="298"/>
      <c r="Q143" s="143"/>
    </row>
    <row r="144" spans="1:17" s="144" customFormat="1" ht="30" customHeight="1">
      <c r="A144" s="449"/>
      <c r="B144" s="175">
        <v>8</v>
      </c>
      <c r="C144" s="176">
        <v>40939</v>
      </c>
      <c r="D144" s="276" t="s">
        <v>130</v>
      </c>
      <c r="E144" s="180" t="s">
        <v>111</v>
      </c>
      <c r="F144" s="181" t="s">
        <v>19</v>
      </c>
      <c r="G144" s="293"/>
      <c r="H144" s="293">
        <v>736920</v>
      </c>
      <c r="I144" s="293">
        <v>50062.5</v>
      </c>
      <c r="J144" s="294">
        <f t="shared" si="12"/>
        <v>786982.5</v>
      </c>
      <c r="K144" s="295"/>
      <c r="L144" s="293">
        <v>736920</v>
      </c>
      <c r="M144" s="293">
        <v>50062.5</v>
      </c>
      <c r="N144" s="296">
        <f t="shared" si="13"/>
        <v>786982.5</v>
      </c>
      <c r="O144" s="297"/>
      <c r="P144" s="298"/>
      <c r="Q144" s="143"/>
    </row>
    <row r="145" spans="1:17" s="144" customFormat="1" ht="30" customHeight="1">
      <c r="A145" s="449"/>
      <c r="B145" s="175">
        <v>9</v>
      </c>
      <c r="C145" s="176">
        <v>40939</v>
      </c>
      <c r="D145" s="276" t="s">
        <v>130</v>
      </c>
      <c r="E145" s="180" t="s">
        <v>111</v>
      </c>
      <c r="F145" s="181" t="s">
        <v>19</v>
      </c>
      <c r="G145" s="293"/>
      <c r="H145" s="293">
        <v>736122.8</v>
      </c>
      <c r="I145" s="293">
        <v>50008.34</v>
      </c>
      <c r="J145" s="294">
        <f t="shared" si="12"/>
        <v>786131.14</v>
      </c>
      <c r="K145" s="295"/>
      <c r="L145" s="293">
        <v>736122.8</v>
      </c>
      <c r="M145" s="293">
        <v>50008.34</v>
      </c>
      <c r="N145" s="296">
        <f t="shared" si="13"/>
        <v>786131.14</v>
      </c>
      <c r="O145" s="297"/>
      <c r="P145" s="298"/>
      <c r="Q145" s="143"/>
    </row>
    <row r="146" spans="1:17" s="144" customFormat="1" ht="30" customHeight="1">
      <c r="A146" s="449"/>
      <c r="B146" s="175">
        <v>10</v>
      </c>
      <c r="C146" s="176">
        <v>40939</v>
      </c>
      <c r="D146" s="276" t="s">
        <v>130</v>
      </c>
      <c r="E146" s="180" t="s">
        <v>111</v>
      </c>
      <c r="F146" s="181" t="s">
        <v>19</v>
      </c>
      <c r="G146" s="293"/>
      <c r="H146" s="293">
        <v>1958363.41</v>
      </c>
      <c r="I146" s="293">
        <v>133040.99</v>
      </c>
      <c r="J146" s="294">
        <f t="shared" si="12"/>
        <v>2091404.4</v>
      </c>
      <c r="K146" s="295"/>
      <c r="L146" s="293">
        <v>1958363.41</v>
      </c>
      <c r="M146" s="293">
        <v>133040.99</v>
      </c>
      <c r="N146" s="296">
        <f t="shared" si="13"/>
        <v>2091404.4</v>
      </c>
      <c r="O146" s="297"/>
      <c r="P146" s="298"/>
      <c r="Q146" s="143"/>
    </row>
    <row r="147" spans="1:17" s="144" customFormat="1" ht="30" customHeight="1">
      <c r="A147" s="449"/>
      <c r="B147" s="175">
        <v>11</v>
      </c>
      <c r="C147" s="176">
        <v>40939</v>
      </c>
      <c r="D147" s="276" t="s">
        <v>130</v>
      </c>
      <c r="E147" s="180" t="s">
        <v>111</v>
      </c>
      <c r="F147" s="181" t="s">
        <v>19</v>
      </c>
      <c r="G147" s="293"/>
      <c r="H147" s="293">
        <v>761837.95</v>
      </c>
      <c r="I147" s="293">
        <v>70978.73</v>
      </c>
      <c r="J147" s="294">
        <f t="shared" si="12"/>
        <v>832816.6799999999</v>
      </c>
      <c r="K147" s="295"/>
      <c r="L147" s="293">
        <v>761837.95</v>
      </c>
      <c r="M147" s="293">
        <v>70978.73</v>
      </c>
      <c r="N147" s="296">
        <f t="shared" si="13"/>
        <v>832816.6799999999</v>
      </c>
      <c r="O147" s="297"/>
      <c r="P147" s="298"/>
      <c r="Q147" s="143"/>
    </row>
    <row r="148" spans="1:17" s="144" customFormat="1" ht="30" customHeight="1">
      <c r="A148" s="449"/>
      <c r="B148" s="175">
        <v>12</v>
      </c>
      <c r="C148" s="176">
        <v>40939</v>
      </c>
      <c r="D148" s="276" t="s">
        <v>130</v>
      </c>
      <c r="E148" s="180" t="s">
        <v>111</v>
      </c>
      <c r="F148" s="181" t="s">
        <v>19</v>
      </c>
      <c r="G148" s="293"/>
      <c r="H148" s="293">
        <v>709278.96</v>
      </c>
      <c r="I148" s="293">
        <v>74082.55</v>
      </c>
      <c r="J148" s="294">
        <f t="shared" si="12"/>
        <v>783361.51</v>
      </c>
      <c r="K148" s="295"/>
      <c r="L148" s="293">
        <v>709278.96</v>
      </c>
      <c r="M148" s="293">
        <v>74082.55</v>
      </c>
      <c r="N148" s="296">
        <f t="shared" si="13"/>
        <v>783361.51</v>
      </c>
      <c r="O148" s="297"/>
      <c r="P148" s="298"/>
      <c r="Q148" s="143"/>
    </row>
    <row r="149" spans="1:17" s="144" customFormat="1" ht="30" customHeight="1">
      <c r="A149" s="449"/>
      <c r="B149" s="175">
        <v>13</v>
      </c>
      <c r="C149" s="176">
        <v>40939</v>
      </c>
      <c r="D149" s="276" t="s">
        <v>130</v>
      </c>
      <c r="E149" s="180" t="s">
        <v>111</v>
      </c>
      <c r="F149" s="181" t="s">
        <v>19</v>
      </c>
      <c r="G149" s="293"/>
      <c r="H149" s="293">
        <v>1030542.5</v>
      </c>
      <c r="I149" s="293">
        <v>127922.23</v>
      </c>
      <c r="J149" s="294">
        <f t="shared" si="12"/>
        <v>1158464.73</v>
      </c>
      <c r="K149" s="295"/>
      <c r="L149" s="293">
        <v>1030542.5</v>
      </c>
      <c r="M149" s="293">
        <v>127922.23</v>
      </c>
      <c r="N149" s="296">
        <f t="shared" si="13"/>
        <v>1158464.73</v>
      </c>
      <c r="O149" s="297"/>
      <c r="P149" s="298"/>
      <c r="Q149" s="143"/>
    </row>
    <row r="150" spans="1:17" s="144" customFormat="1" ht="30" customHeight="1">
      <c r="A150" s="449"/>
      <c r="B150" s="175">
        <v>14</v>
      </c>
      <c r="C150" s="176">
        <v>40939</v>
      </c>
      <c r="D150" s="276" t="s">
        <v>130</v>
      </c>
      <c r="E150" s="180" t="s">
        <v>111</v>
      </c>
      <c r="F150" s="181" t="s">
        <v>19</v>
      </c>
      <c r="G150" s="293"/>
      <c r="H150" s="293">
        <v>1011402.56</v>
      </c>
      <c r="I150" s="293">
        <v>105755.72</v>
      </c>
      <c r="J150" s="294">
        <f t="shared" si="12"/>
        <v>1117158.28</v>
      </c>
      <c r="K150" s="295"/>
      <c r="L150" s="293">
        <v>1011402.56</v>
      </c>
      <c r="M150" s="293">
        <v>105755.72</v>
      </c>
      <c r="N150" s="296">
        <f t="shared" si="13"/>
        <v>1117158.28</v>
      </c>
      <c r="O150" s="297"/>
      <c r="P150" s="298"/>
      <c r="Q150" s="143"/>
    </row>
    <row r="151" spans="1:17" s="144" customFormat="1" ht="30" customHeight="1">
      <c r="A151" s="449"/>
      <c r="B151" s="175">
        <v>15</v>
      </c>
      <c r="C151" s="176">
        <v>40939</v>
      </c>
      <c r="D151" s="276" t="s">
        <v>130</v>
      </c>
      <c r="E151" s="180" t="s">
        <v>111</v>
      </c>
      <c r="F151" s="181" t="s">
        <v>19</v>
      </c>
      <c r="G151" s="293"/>
      <c r="H151" s="293">
        <v>2231790.37</v>
      </c>
      <c r="I151" s="293">
        <v>233363.64</v>
      </c>
      <c r="J151" s="294">
        <f t="shared" si="12"/>
        <v>2465154.0100000002</v>
      </c>
      <c r="K151" s="295"/>
      <c r="L151" s="293">
        <v>2231790.37</v>
      </c>
      <c r="M151" s="293">
        <v>233363.64</v>
      </c>
      <c r="N151" s="296">
        <f t="shared" si="13"/>
        <v>2465154.0100000002</v>
      </c>
      <c r="O151" s="297"/>
      <c r="P151" s="298"/>
      <c r="Q151" s="143"/>
    </row>
    <row r="152" spans="1:17" s="144" customFormat="1" ht="30" customHeight="1">
      <c r="A152" s="449"/>
      <c r="B152" s="175">
        <v>16</v>
      </c>
      <c r="C152" s="176">
        <v>40939</v>
      </c>
      <c r="D152" s="276" t="s">
        <v>130</v>
      </c>
      <c r="E152" s="180" t="s">
        <v>111</v>
      </c>
      <c r="F152" s="181" t="s">
        <v>19</v>
      </c>
      <c r="G152" s="293"/>
      <c r="H152" s="293">
        <v>1733343.89</v>
      </c>
      <c r="I152" s="293"/>
      <c r="J152" s="294">
        <f t="shared" si="12"/>
        <v>1733343.89</v>
      </c>
      <c r="K152" s="295"/>
      <c r="L152" s="293">
        <v>1733343.89</v>
      </c>
      <c r="M152" s="293"/>
      <c r="N152" s="296">
        <f t="shared" si="13"/>
        <v>1733343.89</v>
      </c>
      <c r="O152" s="297"/>
      <c r="P152" s="298"/>
      <c r="Q152" s="143"/>
    </row>
    <row r="153" spans="1:17" s="174" customFormat="1" ht="30" customHeight="1">
      <c r="A153" s="448"/>
      <c r="B153" s="175">
        <v>17</v>
      </c>
      <c r="C153" s="176">
        <v>40939</v>
      </c>
      <c r="D153" s="276" t="s">
        <v>130</v>
      </c>
      <c r="E153" s="180" t="s">
        <v>111</v>
      </c>
      <c r="F153" s="181" t="s">
        <v>19</v>
      </c>
      <c r="G153" s="293"/>
      <c r="H153" s="293">
        <v>359795.86</v>
      </c>
      <c r="I153" s="293">
        <v>37275.58</v>
      </c>
      <c r="J153" s="294">
        <f t="shared" si="12"/>
        <v>397071.44</v>
      </c>
      <c r="K153" s="295"/>
      <c r="L153" s="293">
        <v>359795.86</v>
      </c>
      <c r="M153" s="293">
        <v>37275.58</v>
      </c>
      <c r="N153" s="296">
        <f t="shared" si="13"/>
        <v>397071.44</v>
      </c>
      <c r="O153" s="297"/>
      <c r="P153" s="106"/>
      <c r="Q153" s="173"/>
    </row>
    <row r="154" spans="1:18" s="174" customFormat="1" ht="30" customHeight="1">
      <c r="A154" s="448"/>
      <c r="B154" s="145">
        <v>18</v>
      </c>
      <c r="C154" s="146">
        <v>40939</v>
      </c>
      <c r="D154" s="273" t="s">
        <v>130</v>
      </c>
      <c r="E154" s="148" t="s">
        <v>111</v>
      </c>
      <c r="F154" s="149" t="s">
        <v>19</v>
      </c>
      <c r="G154" s="299"/>
      <c r="H154" s="299"/>
      <c r="I154" s="299">
        <v>900976.63</v>
      </c>
      <c r="J154" s="300">
        <f t="shared" si="12"/>
        <v>900976.63</v>
      </c>
      <c r="K154" s="301"/>
      <c r="L154" s="299"/>
      <c r="M154" s="299">
        <v>900976.63</v>
      </c>
      <c r="N154" s="302">
        <f t="shared" si="13"/>
        <v>900976.63</v>
      </c>
      <c r="O154" s="303"/>
      <c r="P154" s="304"/>
      <c r="Q154" s="173"/>
      <c r="R154" s="292"/>
    </row>
    <row r="155" spans="1:17" s="144" customFormat="1" ht="30" customHeight="1">
      <c r="A155" s="449"/>
      <c r="B155" s="145">
        <v>19</v>
      </c>
      <c r="C155" s="146">
        <v>40952</v>
      </c>
      <c r="D155" s="273" t="s">
        <v>130</v>
      </c>
      <c r="E155" s="148" t="s">
        <v>115</v>
      </c>
      <c r="F155" s="149" t="s">
        <v>19</v>
      </c>
      <c r="G155" s="299"/>
      <c r="H155" s="299">
        <v>306684.26</v>
      </c>
      <c r="I155" s="299"/>
      <c r="J155" s="300">
        <f t="shared" si="12"/>
        <v>306684.26</v>
      </c>
      <c r="K155" s="301"/>
      <c r="L155" s="299">
        <v>306684.26</v>
      </c>
      <c r="M155" s="299"/>
      <c r="N155" s="302">
        <f t="shared" si="13"/>
        <v>306684.26</v>
      </c>
      <c r="O155" s="303"/>
      <c r="P155" s="298"/>
      <c r="Q155" s="262"/>
    </row>
    <row r="156" spans="1:17" s="144" customFormat="1" ht="30" customHeight="1">
      <c r="A156" s="449"/>
      <c r="B156" s="175">
        <v>20</v>
      </c>
      <c r="C156" s="176">
        <v>40955</v>
      </c>
      <c r="D156" s="276" t="s">
        <v>130</v>
      </c>
      <c r="E156" s="180" t="s">
        <v>128</v>
      </c>
      <c r="F156" s="181" t="s">
        <v>19</v>
      </c>
      <c r="G156" s="293"/>
      <c r="H156" s="293">
        <v>285293.68</v>
      </c>
      <c r="I156" s="293">
        <v>4578.07</v>
      </c>
      <c r="J156" s="294">
        <f t="shared" si="12"/>
        <v>289871.75</v>
      </c>
      <c r="K156" s="295"/>
      <c r="L156" s="293">
        <v>285293.68</v>
      </c>
      <c r="M156" s="293">
        <v>4578.07</v>
      </c>
      <c r="N156" s="296">
        <f t="shared" si="13"/>
        <v>289871.75</v>
      </c>
      <c r="O156" s="297"/>
      <c r="P156" s="298"/>
      <c r="Q156" s="143"/>
    </row>
    <row r="157" spans="1:17" s="144" customFormat="1" ht="30" customHeight="1">
      <c r="A157" s="449"/>
      <c r="B157" s="175">
        <v>21</v>
      </c>
      <c r="C157" s="176">
        <v>40955</v>
      </c>
      <c r="D157" s="276" t="s">
        <v>130</v>
      </c>
      <c r="E157" s="180" t="s">
        <v>128</v>
      </c>
      <c r="F157" s="181" t="s">
        <v>19</v>
      </c>
      <c r="G157" s="293"/>
      <c r="H157" s="293">
        <v>485579.53</v>
      </c>
      <c r="I157" s="293"/>
      <c r="J157" s="294">
        <f t="shared" si="12"/>
        <v>485579.53</v>
      </c>
      <c r="K157" s="295"/>
      <c r="L157" s="293">
        <v>485579.53</v>
      </c>
      <c r="M157" s="293"/>
      <c r="N157" s="296">
        <f t="shared" si="13"/>
        <v>485579.53</v>
      </c>
      <c r="O157" s="297"/>
      <c r="P157" s="298"/>
      <c r="Q157" s="143"/>
    </row>
    <row r="158" spans="1:17" s="144" customFormat="1" ht="30" customHeight="1">
      <c r="A158" s="449"/>
      <c r="B158" s="175">
        <v>22</v>
      </c>
      <c r="C158" s="176">
        <v>40955</v>
      </c>
      <c r="D158" s="276" t="s">
        <v>130</v>
      </c>
      <c r="E158" s="180" t="s">
        <v>128</v>
      </c>
      <c r="F158" s="181" t="s">
        <v>19</v>
      </c>
      <c r="G158" s="293"/>
      <c r="H158" s="293">
        <v>429798.74</v>
      </c>
      <c r="I158" s="293">
        <v>6896.91</v>
      </c>
      <c r="J158" s="294">
        <f t="shared" si="12"/>
        <v>436695.64999999997</v>
      </c>
      <c r="K158" s="295"/>
      <c r="L158" s="293">
        <v>429798.74</v>
      </c>
      <c r="M158" s="293">
        <v>6896.91</v>
      </c>
      <c r="N158" s="296">
        <f t="shared" si="13"/>
        <v>436695.64999999997</v>
      </c>
      <c r="O158" s="297"/>
      <c r="P158" s="298"/>
      <c r="Q158" s="143"/>
    </row>
    <row r="159" spans="1:17" s="144" customFormat="1" ht="30" customHeight="1" thickBot="1">
      <c r="A159" s="449"/>
      <c r="B159" s="145">
        <v>23</v>
      </c>
      <c r="C159" s="146">
        <v>40955</v>
      </c>
      <c r="D159" s="273" t="s">
        <v>130</v>
      </c>
      <c r="E159" s="148" t="s">
        <v>128</v>
      </c>
      <c r="F159" s="149" t="s">
        <v>19</v>
      </c>
      <c r="G159" s="299"/>
      <c r="H159" s="299">
        <v>818957.5</v>
      </c>
      <c r="I159" s="299"/>
      <c r="J159" s="300">
        <f t="shared" si="12"/>
        <v>818957.5</v>
      </c>
      <c r="K159" s="301"/>
      <c r="L159" s="299">
        <v>818957.5</v>
      </c>
      <c r="M159" s="299"/>
      <c r="N159" s="302">
        <f t="shared" si="13"/>
        <v>818957.5</v>
      </c>
      <c r="O159" s="303"/>
      <c r="P159" s="298"/>
      <c r="Q159" s="143"/>
    </row>
    <row r="160" spans="1:17" s="316" customFormat="1" ht="30" customHeight="1" thickBot="1">
      <c r="A160" s="451"/>
      <c r="B160" s="305"/>
      <c r="C160" s="306"/>
      <c r="D160" s="307" t="s">
        <v>131</v>
      </c>
      <c r="E160" s="308"/>
      <c r="F160" s="309"/>
      <c r="G160" s="519"/>
      <c r="H160" s="519"/>
      <c r="I160" s="519"/>
      <c r="J160" s="310"/>
      <c r="K160" s="311">
        <f>SUM(K137:K154)</f>
        <v>0</v>
      </c>
      <c r="L160" s="312">
        <f>SUM(L137:L159)</f>
        <v>15978609.450000001</v>
      </c>
      <c r="M160" s="312">
        <f>SUM(M137:M159)</f>
        <v>3136705</v>
      </c>
      <c r="N160" s="312">
        <f>SUM(N137:N159)</f>
        <v>19115314.45</v>
      </c>
      <c r="O160" s="313"/>
      <c r="P160" s="314"/>
      <c r="Q160" s="315"/>
    </row>
    <row r="161" spans="1:17" s="174" customFormat="1" ht="30" customHeight="1">
      <c r="A161" s="448"/>
      <c r="B161" s="132">
        <v>1</v>
      </c>
      <c r="C161" s="133">
        <v>40919</v>
      </c>
      <c r="D161" s="317" t="s">
        <v>132</v>
      </c>
      <c r="E161" s="135" t="s">
        <v>133</v>
      </c>
      <c r="F161" s="136" t="s">
        <v>19</v>
      </c>
      <c r="G161" s="318"/>
      <c r="H161" s="318">
        <v>145641.8</v>
      </c>
      <c r="I161" s="318">
        <v>150579.06</v>
      </c>
      <c r="J161" s="319">
        <f aca="true" t="shared" si="14" ref="J161:J168">SUM(G161:I161)</f>
        <v>296220.86</v>
      </c>
      <c r="K161" s="320"/>
      <c r="L161" s="318">
        <v>145641.8</v>
      </c>
      <c r="M161" s="318">
        <v>150579.06</v>
      </c>
      <c r="N161" s="321">
        <f aca="true" t="shared" si="15" ref="N161:N168">SUM(K161:M161)</f>
        <v>296220.86</v>
      </c>
      <c r="O161" s="322"/>
      <c r="P161" s="106"/>
      <c r="Q161" s="173"/>
    </row>
    <row r="162" spans="1:17" s="174" customFormat="1" ht="30" customHeight="1">
      <c r="A162" s="448"/>
      <c r="B162" s="274">
        <v>2</v>
      </c>
      <c r="C162" s="275">
        <v>40927</v>
      </c>
      <c r="D162" s="276" t="s">
        <v>132</v>
      </c>
      <c r="E162" s="277" t="s">
        <v>127</v>
      </c>
      <c r="F162" s="278" t="s">
        <v>19</v>
      </c>
      <c r="G162" s="177">
        <v>483626.99</v>
      </c>
      <c r="H162" s="177">
        <v>150655.55</v>
      </c>
      <c r="I162" s="177"/>
      <c r="J162" s="182">
        <f t="shared" si="14"/>
        <v>634282.54</v>
      </c>
      <c r="K162" s="184">
        <v>483626.99</v>
      </c>
      <c r="L162" s="177">
        <v>150655.55</v>
      </c>
      <c r="M162" s="177"/>
      <c r="N162" s="183">
        <f t="shared" si="15"/>
        <v>634282.54</v>
      </c>
      <c r="O162" s="178"/>
      <c r="P162" s="106"/>
      <c r="Q162" s="173"/>
    </row>
    <row r="163" spans="1:17" s="174" customFormat="1" ht="30" customHeight="1">
      <c r="A163" s="510">
        <v>361</v>
      </c>
      <c r="B163" s="274">
        <v>3</v>
      </c>
      <c r="C163" s="275">
        <v>40927</v>
      </c>
      <c r="D163" s="276" t="s">
        <v>132</v>
      </c>
      <c r="E163" s="280" t="s">
        <v>127</v>
      </c>
      <c r="F163" s="281" t="s">
        <v>19</v>
      </c>
      <c r="G163" s="150">
        <v>832452.27</v>
      </c>
      <c r="H163" s="150">
        <v>243846.93</v>
      </c>
      <c r="I163" s="150"/>
      <c r="J163" s="151">
        <f t="shared" si="14"/>
        <v>1076299.2</v>
      </c>
      <c r="K163" s="152">
        <v>832452.27</v>
      </c>
      <c r="L163" s="150">
        <v>243846.93</v>
      </c>
      <c r="M163" s="150"/>
      <c r="N163" s="153">
        <f t="shared" si="15"/>
        <v>1076299.2</v>
      </c>
      <c r="O163" s="154"/>
      <c r="P163" s="106"/>
      <c r="Q163" s="173"/>
    </row>
    <row r="164" spans="1:17" s="174" customFormat="1" ht="30" customHeight="1">
      <c r="A164" s="510"/>
      <c r="B164" s="145">
        <v>4</v>
      </c>
      <c r="C164" s="146">
        <v>40928</v>
      </c>
      <c r="D164" s="273" t="s">
        <v>132</v>
      </c>
      <c r="E164" s="148" t="s">
        <v>128</v>
      </c>
      <c r="F164" s="149" t="s">
        <v>19</v>
      </c>
      <c r="G164" s="299"/>
      <c r="H164" s="299">
        <v>74979.87</v>
      </c>
      <c r="I164" s="299">
        <v>62317.23</v>
      </c>
      <c r="J164" s="300">
        <f t="shared" si="14"/>
        <v>137297.1</v>
      </c>
      <c r="K164" s="301"/>
      <c r="L164" s="299">
        <v>74979.87</v>
      </c>
      <c r="M164" s="299">
        <v>62317.23</v>
      </c>
      <c r="N164" s="302">
        <f t="shared" si="15"/>
        <v>137297.1</v>
      </c>
      <c r="O164" s="303"/>
      <c r="P164" s="106"/>
      <c r="Q164" s="173"/>
    </row>
    <row r="165" spans="1:17" s="174" customFormat="1" ht="30" customHeight="1">
      <c r="A165" s="450"/>
      <c r="B165" s="145">
        <v>5</v>
      </c>
      <c r="C165" s="146">
        <v>40953</v>
      </c>
      <c r="D165" s="273" t="s">
        <v>132</v>
      </c>
      <c r="E165" s="148" t="s">
        <v>133</v>
      </c>
      <c r="F165" s="149" t="s">
        <v>19</v>
      </c>
      <c r="G165" s="299"/>
      <c r="H165" s="299">
        <v>138977.9</v>
      </c>
      <c r="I165" s="299"/>
      <c r="J165" s="300">
        <f t="shared" si="14"/>
        <v>138977.9</v>
      </c>
      <c r="K165" s="301"/>
      <c r="L165" s="299">
        <v>138977.9</v>
      </c>
      <c r="M165" s="299"/>
      <c r="N165" s="302">
        <f t="shared" si="15"/>
        <v>138977.9</v>
      </c>
      <c r="O165" s="303"/>
      <c r="P165" s="106"/>
      <c r="Q165" s="173"/>
    </row>
    <row r="166" spans="1:17" s="174" customFormat="1" ht="30" customHeight="1">
      <c r="A166" s="448"/>
      <c r="B166" s="145">
        <v>6</v>
      </c>
      <c r="C166" s="146">
        <v>40955</v>
      </c>
      <c r="D166" s="273" t="s">
        <v>132</v>
      </c>
      <c r="E166" s="148" t="s">
        <v>128</v>
      </c>
      <c r="F166" s="149" t="s">
        <v>19</v>
      </c>
      <c r="G166" s="299"/>
      <c r="H166" s="299">
        <v>75057.65</v>
      </c>
      <c r="I166" s="299">
        <v>538.46</v>
      </c>
      <c r="J166" s="300">
        <f t="shared" si="14"/>
        <v>75596.11</v>
      </c>
      <c r="K166" s="301"/>
      <c r="L166" s="299">
        <v>75057.65</v>
      </c>
      <c r="M166" s="299">
        <v>538.46</v>
      </c>
      <c r="N166" s="302">
        <f t="shared" si="15"/>
        <v>75596.11</v>
      </c>
      <c r="O166" s="303"/>
      <c r="P166" s="106"/>
      <c r="Q166" s="173"/>
    </row>
    <row r="167" spans="1:17" s="174" customFormat="1" ht="30" customHeight="1">
      <c r="A167" s="448"/>
      <c r="B167" s="274">
        <v>7</v>
      </c>
      <c r="C167" s="275">
        <v>40962</v>
      </c>
      <c r="D167" s="276" t="s">
        <v>132</v>
      </c>
      <c r="E167" s="277" t="s">
        <v>127</v>
      </c>
      <c r="F167" s="278" t="s">
        <v>19</v>
      </c>
      <c r="G167" s="177"/>
      <c r="H167" s="177"/>
      <c r="I167" s="177">
        <v>3582.31</v>
      </c>
      <c r="J167" s="182">
        <f t="shared" si="14"/>
        <v>3582.31</v>
      </c>
      <c r="K167" s="184"/>
      <c r="L167" s="177"/>
      <c r="M167" s="177">
        <v>3582.31</v>
      </c>
      <c r="N167" s="183">
        <f t="shared" si="15"/>
        <v>3582.31</v>
      </c>
      <c r="O167" s="178"/>
      <c r="P167" s="106"/>
      <c r="Q167" s="173"/>
    </row>
    <row r="168" spans="1:17" s="174" customFormat="1" ht="30" customHeight="1" thickBot="1">
      <c r="A168" s="448"/>
      <c r="B168" s="243">
        <v>8</v>
      </c>
      <c r="C168" s="279">
        <v>40962</v>
      </c>
      <c r="D168" s="273" t="s">
        <v>132</v>
      </c>
      <c r="E168" s="280" t="s">
        <v>127</v>
      </c>
      <c r="F168" s="281" t="s">
        <v>19</v>
      </c>
      <c r="G168" s="150"/>
      <c r="H168" s="150"/>
      <c r="I168" s="150">
        <v>6165.78</v>
      </c>
      <c r="J168" s="151">
        <f t="shared" si="14"/>
        <v>6165.78</v>
      </c>
      <c r="K168" s="152"/>
      <c r="L168" s="150"/>
      <c r="M168" s="150">
        <v>6165.78</v>
      </c>
      <c r="N168" s="153">
        <f t="shared" si="15"/>
        <v>6165.78</v>
      </c>
      <c r="O168" s="154"/>
      <c r="P168" s="106"/>
      <c r="Q168" s="173"/>
    </row>
    <row r="169" spans="1:17" s="316" customFormat="1" ht="30" customHeight="1" thickBot="1">
      <c r="A169" s="451"/>
      <c r="B169" s="305"/>
      <c r="C169" s="306"/>
      <c r="D169" s="307" t="s">
        <v>134</v>
      </c>
      <c r="E169" s="308"/>
      <c r="F169" s="309"/>
      <c r="G169" s="519"/>
      <c r="H169" s="519"/>
      <c r="I169" s="519"/>
      <c r="J169" s="310"/>
      <c r="K169" s="311">
        <f>SUM(K161:K164)</f>
        <v>1316079.26</v>
      </c>
      <c r="L169" s="312">
        <f>SUM(L161:L168)</f>
        <v>829159.7000000001</v>
      </c>
      <c r="M169" s="312">
        <f>SUM(M161:M168)</f>
        <v>223182.84</v>
      </c>
      <c r="N169" s="312">
        <f>SUM(N161:N168)</f>
        <v>2368421.8</v>
      </c>
      <c r="O169" s="313"/>
      <c r="P169" s="323"/>
      <c r="Q169" s="315"/>
    </row>
    <row r="170" spans="1:17" s="336" customFormat="1" ht="30" customHeight="1">
      <c r="A170" s="452"/>
      <c r="B170" s="324">
        <v>1</v>
      </c>
      <c r="C170" s="325">
        <v>40926</v>
      </c>
      <c r="D170" s="326" t="s">
        <v>135</v>
      </c>
      <c r="E170" s="327" t="s">
        <v>45</v>
      </c>
      <c r="F170" s="328" t="s">
        <v>19</v>
      </c>
      <c r="G170" s="329">
        <v>19078553.55</v>
      </c>
      <c r="H170" s="329">
        <v>351581.68</v>
      </c>
      <c r="I170" s="329"/>
      <c r="J170" s="330">
        <f aca="true" t="shared" si="16" ref="J170:J189">SUM(G170:I170)</f>
        <v>19430135.23</v>
      </c>
      <c r="K170" s="331">
        <v>19078553.55</v>
      </c>
      <c r="L170" s="329">
        <v>351581.68</v>
      </c>
      <c r="M170" s="329"/>
      <c r="N170" s="332">
        <f aca="true" t="shared" si="17" ref="N170:N189">SUM(K170:M170)</f>
        <v>19430135.23</v>
      </c>
      <c r="O170" s="333"/>
      <c r="P170" s="334"/>
      <c r="Q170" s="335"/>
    </row>
    <row r="171" spans="1:17" s="144" customFormat="1" ht="30" customHeight="1">
      <c r="A171" s="449"/>
      <c r="B171" s="175">
        <v>2</v>
      </c>
      <c r="C171" s="176">
        <v>40928</v>
      </c>
      <c r="D171" s="276" t="s">
        <v>135</v>
      </c>
      <c r="E171" s="180" t="s">
        <v>128</v>
      </c>
      <c r="F171" s="181" t="s">
        <v>19</v>
      </c>
      <c r="G171" s="293"/>
      <c r="H171" s="293">
        <v>553389.57</v>
      </c>
      <c r="I171" s="293">
        <v>579174.72</v>
      </c>
      <c r="J171" s="294">
        <f t="shared" si="16"/>
        <v>1132564.29</v>
      </c>
      <c r="K171" s="295"/>
      <c r="L171" s="293">
        <v>553389.57</v>
      </c>
      <c r="M171" s="293">
        <v>579174.72</v>
      </c>
      <c r="N171" s="296">
        <f t="shared" si="17"/>
        <v>1132564.29</v>
      </c>
      <c r="O171" s="297"/>
      <c r="P171" s="298"/>
      <c r="Q171" s="143"/>
    </row>
    <row r="172" spans="1:17" s="144" customFormat="1" ht="30" customHeight="1">
      <c r="A172" s="449"/>
      <c r="B172" s="175">
        <v>3</v>
      </c>
      <c r="C172" s="176">
        <v>40928</v>
      </c>
      <c r="D172" s="276" t="s">
        <v>135</v>
      </c>
      <c r="E172" s="180" t="s">
        <v>128</v>
      </c>
      <c r="F172" s="181" t="s">
        <v>19</v>
      </c>
      <c r="G172" s="293"/>
      <c r="H172" s="293">
        <v>450684.93</v>
      </c>
      <c r="I172" s="293"/>
      <c r="J172" s="294">
        <f t="shared" si="16"/>
        <v>450684.93</v>
      </c>
      <c r="K172" s="295"/>
      <c r="L172" s="293">
        <v>450684.93</v>
      </c>
      <c r="M172" s="293"/>
      <c r="N172" s="296">
        <f t="shared" si="17"/>
        <v>450684.93</v>
      </c>
      <c r="O172" s="297"/>
      <c r="P172" s="298"/>
      <c r="Q172" s="143"/>
    </row>
    <row r="173" spans="1:17" s="336" customFormat="1" ht="30" customHeight="1">
      <c r="A173" s="452"/>
      <c r="B173" s="324">
        <v>4</v>
      </c>
      <c r="C173" s="325">
        <v>40932</v>
      </c>
      <c r="D173" s="326" t="s">
        <v>135</v>
      </c>
      <c r="E173" s="327" t="s">
        <v>45</v>
      </c>
      <c r="F173" s="328" t="s">
        <v>19</v>
      </c>
      <c r="G173" s="329"/>
      <c r="H173" s="329"/>
      <c r="I173" s="329">
        <v>31394.45</v>
      </c>
      <c r="J173" s="330">
        <f t="shared" si="16"/>
        <v>31394.45</v>
      </c>
      <c r="K173" s="331"/>
      <c r="L173" s="329"/>
      <c r="M173" s="329">
        <v>31394.45</v>
      </c>
      <c r="N173" s="332">
        <f t="shared" si="17"/>
        <v>31394.45</v>
      </c>
      <c r="O173" s="333"/>
      <c r="P173" s="334"/>
      <c r="Q173" s="335"/>
    </row>
    <row r="174" spans="1:17" s="144" customFormat="1" ht="30" customHeight="1">
      <c r="A174" s="449"/>
      <c r="B174" s="175">
        <v>5</v>
      </c>
      <c r="C174" s="176">
        <v>40934</v>
      </c>
      <c r="D174" s="276" t="s">
        <v>135</v>
      </c>
      <c r="E174" s="180" t="s">
        <v>136</v>
      </c>
      <c r="F174" s="181" t="s">
        <v>6</v>
      </c>
      <c r="G174" s="293"/>
      <c r="H174" s="293"/>
      <c r="I174" s="293">
        <v>478042.22</v>
      </c>
      <c r="J174" s="294">
        <f t="shared" si="16"/>
        <v>478042.22</v>
      </c>
      <c r="K174" s="295"/>
      <c r="L174" s="293"/>
      <c r="M174" s="293">
        <v>3615146.48</v>
      </c>
      <c r="N174" s="296">
        <f t="shared" si="17"/>
        <v>3615146.48</v>
      </c>
      <c r="O174" s="337">
        <v>7.5624</v>
      </c>
      <c r="P174" s="338"/>
      <c r="Q174" s="262"/>
    </row>
    <row r="175" spans="1:17" s="144" customFormat="1" ht="30" customHeight="1">
      <c r="A175" s="449"/>
      <c r="B175" s="175">
        <v>6</v>
      </c>
      <c r="C175" s="176">
        <v>40934</v>
      </c>
      <c r="D175" s="276" t="s">
        <v>135</v>
      </c>
      <c r="E175" s="148" t="s">
        <v>136</v>
      </c>
      <c r="F175" s="181" t="s">
        <v>6</v>
      </c>
      <c r="G175" s="293"/>
      <c r="H175" s="293">
        <v>1035012.27</v>
      </c>
      <c r="I175" s="293"/>
      <c r="J175" s="300">
        <f t="shared" si="16"/>
        <v>1035012.27</v>
      </c>
      <c r="K175" s="295"/>
      <c r="L175" s="293">
        <v>7827176.79</v>
      </c>
      <c r="M175" s="293"/>
      <c r="N175" s="302">
        <f t="shared" si="17"/>
        <v>7827176.79</v>
      </c>
      <c r="O175" s="339">
        <v>7.5624</v>
      </c>
      <c r="P175" s="338"/>
      <c r="Q175" s="262"/>
    </row>
    <row r="176" spans="1:17" s="144" customFormat="1" ht="30" customHeight="1">
      <c r="A176" s="449"/>
      <c r="B176" s="175">
        <v>7</v>
      </c>
      <c r="C176" s="176">
        <v>40939</v>
      </c>
      <c r="D176" s="276" t="s">
        <v>135</v>
      </c>
      <c r="E176" s="180" t="s">
        <v>111</v>
      </c>
      <c r="F176" s="181" t="s">
        <v>19</v>
      </c>
      <c r="G176" s="293"/>
      <c r="H176" s="293">
        <v>1732833.2</v>
      </c>
      <c r="I176" s="293">
        <v>212172.9</v>
      </c>
      <c r="J176" s="294">
        <f t="shared" si="16"/>
        <v>1945006.0999999999</v>
      </c>
      <c r="K176" s="295"/>
      <c r="L176" s="293">
        <v>1732833.2</v>
      </c>
      <c r="M176" s="293">
        <v>212172.9</v>
      </c>
      <c r="N176" s="296">
        <f t="shared" si="17"/>
        <v>1945006.0999999999</v>
      </c>
      <c r="O176" s="297"/>
      <c r="P176" s="338"/>
      <c r="Q176" s="143"/>
    </row>
    <row r="177" spans="1:17" s="144" customFormat="1" ht="30" customHeight="1">
      <c r="A177" s="449"/>
      <c r="B177" s="175">
        <v>8</v>
      </c>
      <c r="C177" s="176">
        <v>40939</v>
      </c>
      <c r="D177" s="276" t="s">
        <v>135</v>
      </c>
      <c r="E177" s="180" t="s">
        <v>111</v>
      </c>
      <c r="F177" s="181" t="s">
        <v>19</v>
      </c>
      <c r="G177" s="293"/>
      <c r="H177" s="293">
        <v>1907113.31</v>
      </c>
      <c r="I177" s="293">
        <v>199414.3</v>
      </c>
      <c r="J177" s="294">
        <f t="shared" si="16"/>
        <v>2106527.61</v>
      </c>
      <c r="K177" s="295"/>
      <c r="L177" s="293">
        <v>1907113.31</v>
      </c>
      <c r="M177" s="293">
        <v>199414.3</v>
      </c>
      <c r="N177" s="296">
        <f t="shared" si="17"/>
        <v>2106527.61</v>
      </c>
      <c r="O177" s="297"/>
      <c r="P177" s="338"/>
      <c r="Q177" s="143"/>
    </row>
    <row r="178" spans="1:17" s="144" customFormat="1" ht="30" customHeight="1">
      <c r="A178" s="449"/>
      <c r="B178" s="175">
        <v>9</v>
      </c>
      <c r="C178" s="176">
        <v>40939</v>
      </c>
      <c r="D178" s="276" t="s">
        <v>135</v>
      </c>
      <c r="E178" s="180" t="s">
        <v>111</v>
      </c>
      <c r="F178" s="181" t="s">
        <v>19</v>
      </c>
      <c r="G178" s="293"/>
      <c r="H178" s="293">
        <v>1907113.31</v>
      </c>
      <c r="I178" s="293">
        <v>199414.3</v>
      </c>
      <c r="J178" s="294">
        <f t="shared" si="16"/>
        <v>2106527.61</v>
      </c>
      <c r="K178" s="295"/>
      <c r="L178" s="293">
        <v>1907113.31</v>
      </c>
      <c r="M178" s="293">
        <v>199414.3</v>
      </c>
      <c r="N178" s="296">
        <f t="shared" si="17"/>
        <v>2106527.61</v>
      </c>
      <c r="O178" s="297"/>
      <c r="P178" s="338"/>
      <c r="Q178" s="143"/>
    </row>
    <row r="179" spans="1:17" s="144" customFormat="1" ht="30" customHeight="1">
      <c r="A179" s="449"/>
      <c r="B179" s="175">
        <v>10</v>
      </c>
      <c r="C179" s="176">
        <v>40939</v>
      </c>
      <c r="D179" s="276" t="s">
        <v>135</v>
      </c>
      <c r="E179" s="180" t="s">
        <v>111</v>
      </c>
      <c r="F179" s="181" t="s">
        <v>19</v>
      </c>
      <c r="G179" s="293"/>
      <c r="H179" s="293">
        <v>8525592.61</v>
      </c>
      <c r="I179" s="293">
        <v>891465.17</v>
      </c>
      <c r="J179" s="294">
        <f t="shared" si="16"/>
        <v>9417057.78</v>
      </c>
      <c r="K179" s="295"/>
      <c r="L179" s="293">
        <v>8525592.61</v>
      </c>
      <c r="M179" s="293">
        <v>891465.17</v>
      </c>
      <c r="N179" s="296">
        <f t="shared" si="17"/>
        <v>9417057.78</v>
      </c>
      <c r="O179" s="297"/>
      <c r="P179" s="338"/>
      <c r="Q179" s="143"/>
    </row>
    <row r="180" spans="1:17" s="174" customFormat="1" ht="30" customHeight="1">
      <c r="A180" s="448"/>
      <c r="B180" s="145">
        <v>11</v>
      </c>
      <c r="C180" s="146">
        <v>40939</v>
      </c>
      <c r="D180" s="273" t="s">
        <v>135</v>
      </c>
      <c r="E180" s="148" t="s">
        <v>111</v>
      </c>
      <c r="F180" s="149" t="s">
        <v>19</v>
      </c>
      <c r="G180" s="299"/>
      <c r="H180" s="299">
        <v>5888713.86</v>
      </c>
      <c r="I180" s="299">
        <v>615744.12</v>
      </c>
      <c r="J180" s="300">
        <f t="shared" si="16"/>
        <v>6504457.98</v>
      </c>
      <c r="K180" s="301"/>
      <c r="L180" s="299">
        <v>5888713.86</v>
      </c>
      <c r="M180" s="299">
        <v>615744.12</v>
      </c>
      <c r="N180" s="302">
        <f t="shared" si="17"/>
        <v>6504457.98</v>
      </c>
      <c r="O180" s="303"/>
      <c r="P180" s="304"/>
      <c r="Q180" s="173"/>
    </row>
    <row r="181" spans="1:17" s="144" customFormat="1" ht="30" customHeight="1">
      <c r="A181" s="449"/>
      <c r="B181" s="175">
        <v>12</v>
      </c>
      <c r="C181" s="176">
        <v>40942</v>
      </c>
      <c r="D181" s="276" t="s">
        <v>135</v>
      </c>
      <c r="E181" s="180" t="s">
        <v>115</v>
      </c>
      <c r="F181" s="181" t="s">
        <v>19</v>
      </c>
      <c r="G181" s="293"/>
      <c r="H181" s="293">
        <v>71348.58</v>
      </c>
      <c r="I181" s="293">
        <v>57652</v>
      </c>
      <c r="J181" s="294">
        <f t="shared" si="16"/>
        <v>129000.58</v>
      </c>
      <c r="K181" s="295"/>
      <c r="L181" s="293">
        <v>71348.58</v>
      </c>
      <c r="M181" s="293">
        <v>57652</v>
      </c>
      <c r="N181" s="296">
        <f t="shared" si="17"/>
        <v>129000.58</v>
      </c>
      <c r="O181" s="297"/>
      <c r="P181" s="338"/>
      <c r="Q181" s="143"/>
    </row>
    <row r="182" spans="1:17" s="174" customFormat="1" ht="30" customHeight="1">
      <c r="A182" s="448"/>
      <c r="B182" s="145">
        <v>13</v>
      </c>
      <c r="C182" s="146">
        <v>40942</v>
      </c>
      <c r="D182" s="273" t="s">
        <v>135</v>
      </c>
      <c r="E182" s="148" t="s">
        <v>115</v>
      </c>
      <c r="F182" s="149" t="s">
        <v>19</v>
      </c>
      <c r="G182" s="299"/>
      <c r="H182" s="299">
        <v>1783876.7</v>
      </c>
      <c r="I182" s="299">
        <v>758945.17</v>
      </c>
      <c r="J182" s="300">
        <f t="shared" si="16"/>
        <v>2542821.87</v>
      </c>
      <c r="K182" s="301"/>
      <c r="L182" s="299">
        <v>1783876.7</v>
      </c>
      <c r="M182" s="299">
        <v>758945.17</v>
      </c>
      <c r="N182" s="302">
        <f t="shared" si="17"/>
        <v>2542821.87</v>
      </c>
      <c r="O182" s="303"/>
      <c r="P182" s="304"/>
      <c r="Q182" s="173"/>
    </row>
    <row r="183" spans="1:17" s="144" customFormat="1" ht="30" customHeight="1">
      <c r="A183" s="449"/>
      <c r="B183" s="175">
        <v>14</v>
      </c>
      <c r="C183" s="176">
        <v>40945</v>
      </c>
      <c r="D183" s="276" t="s">
        <v>135</v>
      </c>
      <c r="E183" s="180" t="s">
        <v>136</v>
      </c>
      <c r="F183" s="181" t="s">
        <v>23</v>
      </c>
      <c r="G183" s="177">
        <v>10500000</v>
      </c>
      <c r="H183" s="293">
        <v>431325.58</v>
      </c>
      <c r="I183" s="293"/>
      <c r="J183" s="294">
        <f t="shared" si="16"/>
        <v>10931325.58</v>
      </c>
      <c r="K183" s="295">
        <f>G183*O183</f>
        <v>60399360</v>
      </c>
      <c r="L183" s="293">
        <f>H183*O183</f>
        <v>2481122.7603456</v>
      </c>
      <c r="M183" s="293"/>
      <c r="N183" s="296">
        <f t="shared" si="17"/>
        <v>62880482.7603456</v>
      </c>
      <c r="O183" s="337">
        <v>5.75232</v>
      </c>
      <c r="P183" s="338"/>
      <c r="Q183" s="262"/>
    </row>
    <row r="184" spans="1:17" s="144" customFormat="1" ht="30" customHeight="1">
      <c r="A184" s="449"/>
      <c r="B184" s="175">
        <v>15</v>
      </c>
      <c r="C184" s="176">
        <v>40945</v>
      </c>
      <c r="D184" s="276" t="s">
        <v>135</v>
      </c>
      <c r="E184" s="148" t="s">
        <v>136</v>
      </c>
      <c r="F184" s="181" t="s">
        <v>23</v>
      </c>
      <c r="G184" s="293"/>
      <c r="H184" s="293"/>
      <c r="I184" s="293">
        <v>329000</v>
      </c>
      <c r="J184" s="300">
        <f t="shared" si="16"/>
        <v>329000</v>
      </c>
      <c r="K184" s="295"/>
      <c r="L184" s="293"/>
      <c r="M184" s="293">
        <f>J184*O184</f>
        <v>1892513.28</v>
      </c>
      <c r="N184" s="302">
        <f t="shared" si="17"/>
        <v>1892513.28</v>
      </c>
      <c r="O184" s="339">
        <v>5.75232</v>
      </c>
      <c r="P184" s="338"/>
      <c r="Q184" s="262"/>
    </row>
    <row r="185" spans="1:17" s="144" customFormat="1" ht="30" customHeight="1">
      <c r="A185" s="449"/>
      <c r="B185" s="175">
        <v>16</v>
      </c>
      <c r="C185" s="176">
        <v>40955</v>
      </c>
      <c r="D185" s="276" t="s">
        <v>135</v>
      </c>
      <c r="E185" s="180" t="s">
        <v>128</v>
      </c>
      <c r="F185" s="181" t="s">
        <v>19</v>
      </c>
      <c r="G185" s="293"/>
      <c r="H185" s="293">
        <v>553963.53</v>
      </c>
      <c r="I185" s="293">
        <v>5004.37</v>
      </c>
      <c r="J185" s="294">
        <f t="shared" si="16"/>
        <v>558967.9</v>
      </c>
      <c r="K185" s="295"/>
      <c r="L185" s="293">
        <v>553963.53</v>
      </c>
      <c r="M185" s="293">
        <v>5004.37</v>
      </c>
      <c r="N185" s="296">
        <f t="shared" si="17"/>
        <v>558967.9</v>
      </c>
      <c r="O185" s="297"/>
      <c r="P185" s="298"/>
      <c r="Q185" s="143"/>
    </row>
    <row r="186" spans="1:17" s="144" customFormat="1" ht="30" customHeight="1">
      <c r="A186" s="449"/>
      <c r="B186" s="175">
        <v>17</v>
      </c>
      <c r="C186" s="176">
        <v>40955</v>
      </c>
      <c r="D186" s="276" t="s">
        <v>135</v>
      </c>
      <c r="E186" s="180" t="s">
        <v>128</v>
      </c>
      <c r="F186" s="181" t="s">
        <v>19</v>
      </c>
      <c r="G186" s="293"/>
      <c r="H186" s="293">
        <v>439759.71</v>
      </c>
      <c r="I186" s="293"/>
      <c r="J186" s="294">
        <f t="shared" si="16"/>
        <v>439759.71</v>
      </c>
      <c r="K186" s="295"/>
      <c r="L186" s="293">
        <v>439759.71</v>
      </c>
      <c r="M186" s="293"/>
      <c r="N186" s="296">
        <f t="shared" si="17"/>
        <v>439759.71</v>
      </c>
      <c r="O186" s="297"/>
      <c r="P186" s="298"/>
      <c r="Q186" s="143"/>
    </row>
    <row r="187" spans="1:17" s="174" customFormat="1" ht="30" customHeight="1">
      <c r="A187" s="448"/>
      <c r="B187" s="145">
        <v>18</v>
      </c>
      <c r="C187" s="146">
        <v>40959</v>
      </c>
      <c r="D187" s="273" t="s">
        <v>135</v>
      </c>
      <c r="E187" s="148" t="s">
        <v>137</v>
      </c>
      <c r="F187" s="149" t="s">
        <v>6</v>
      </c>
      <c r="G187" s="299"/>
      <c r="H187" s="299">
        <v>4021.29</v>
      </c>
      <c r="I187" s="299"/>
      <c r="J187" s="300">
        <f t="shared" si="16"/>
        <v>4021.29</v>
      </c>
      <c r="K187" s="301"/>
      <c r="L187" s="299">
        <f>H187*O187</f>
        <v>30470.1588009</v>
      </c>
      <c r="M187" s="299"/>
      <c r="N187" s="302">
        <f t="shared" si="17"/>
        <v>30470.1588009</v>
      </c>
      <c r="O187" s="303">
        <v>7.57721</v>
      </c>
      <c r="P187" s="304"/>
      <c r="Q187" s="173"/>
    </row>
    <row r="188" spans="1:17" s="144" customFormat="1" ht="30" customHeight="1">
      <c r="A188" s="449"/>
      <c r="B188" s="175">
        <v>19</v>
      </c>
      <c r="C188" s="176">
        <v>40967</v>
      </c>
      <c r="D188" s="276" t="s">
        <v>135</v>
      </c>
      <c r="E188" s="180" t="s">
        <v>115</v>
      </c>
      <c r="F188" s="181" t="s">
        <v>19</v>
      </c>
      <c r="G188" s="293"/>
      <c r="H188" s="293">
        <v>71851.22</v>
      </c>
      <c r="I188" s="293"/>
      <c r="J188" s="294">
        <f t="shared" si="16"/>
        <v>71851.22</v>
      </c>
      <c r="K188" s="295"/>
      <c r="L188" s="293">
        <v>71851.22</v>
      </c>
      <c r="M188" s="293"/>
      <c r="N188" s="296">
        <f t="shared" si="17"/>
        <v>71851.22</v>
      </c>
      <c r="O188" s="297"/>
      <c r="P188" s="338"/>
      <c r="Q188" s="143"/>
    </row>
    <row r="189" spans="1:17" s="174" customFormat="1" ht="30" customHeight="1" thickBot="1">
      <c r="A189" s="448"/>
      <c r="B189" s="145">
        <v>20</v>
      </c>
      <c r="C189" s="146">
        <v>40967</v>
      </c>
      <c r="D189" s="273" t="s">
        <v>135</v>
      </c>
      <c r="E189" s="148" t="s">
        <v>115</v>
      </c>
      <c r="F189" s="149" t="s">
        <v>19</v>
      </c>
      <c r="G189" s="299"/>
      <c r="H189" s="299"/>
      <c r="I189" s="299">
        <v>24339.93</v>
      </c>
      <c r="J189" s="300">
        <f t="shared" si="16"/>
        <v>24339.93</v>
      </c>
      <c r="K189" s="301"/>
      <c r="L189" s="299"/>
      <c r="M189" s="299">
        <v>24339.93</v>
      </c>
      <c r="N189" s="302">
        <f t="shared" si="17"/>
        <v>24339.93</v>
      </c>
      <c r="O189" s="303"/>
      <c r="P189" s="304"/>
      <c r="Q189" s="173"/>
    </row>
    <row r="190" spans="1:18" s="108" customFormat="1" ht="30" customHeight="1" thickBot="1">
      <c r="A190" s="448"/>
      <c r="B190" s="340"/>
      <c r="C190" s="341"/>
      <c r="D190" s="342" t="s">
        <v>138</v>
      </c>
      <c r="E190" s="343"/>
      <c r="F190" s="344"/>
      <c r="G190" s="524"/>
      <c r="H190" s="524"/>
      <c r="I190" s="524"/>
      <c r="J190" s="169"/>
      <c r="K190" s="345">
        <f>SUM(K170:K184)</f>
        <v>79477913.55</v>
      </c>
      <c r="L190" s="346">
        <f>SUM(L170:L189)</f>
        <v>34576591.91914649</v>
      </c>
      <c r="M190" s="346">
        <f>SUM(M170:M189)</f>
        <v>9082381.19</v>
      </c>
      <c r="N190" s="346">
        <f>SUM(N170:N189)</f>
        <v>123136886.6591465</v>
      </c>
      <c r="O190" s="171"/>
      <c r="P190" s="106"/>
      <c r="Q190" s="107"/>
      <c r="R190" s="304"/>
    </row>
    <row r="191" spans="1:17" s="174" customFormat="1" ht="30" customHeight="1">
      <c r="A191" s="448"/>
      <c r="B191" s="274">
        <v>1</v>
      </c>
      <c r="C191" s="275">
        <v>40928</v>
      </c>
      <c r="D191" s="276" t="s">
        <v>139</v>
      </c>
      <c r="E191" s="277" t="s">
        <v>128</v>
      </c>
      <c r="F191" s="278" t="s">
        <v>19</v>
      </c>
      <c r="G191" s="177"/>
      <c r="H191" s="177">
        <v>226637.51</v>
      </c>
      <c r="I191" s="177">
        <v>188362.88</v>
      </c>
      <c r="J191" s="182">
        <f aca="true" t="shared" si="18" ref="J191:J209">SUM(G191:I191)</f>
        <v>415000.39</v>
      </c>
      <c r="K191" s="184"/>
      <c r="L191" s="177">
        <v>226637.51</v>
      </c>
      <c r="M191" s="177">
        <v>188362.88</v>
      </c>
      <c r="N191" s="183">
        <f aca="true" t="shared" si="19" ref="N191:N209">SUM(K191:M191)</f>
        <v>415000.39</v>
      </c>
      <c r="O191" s="178"/>
      <c r="P191" s="106"/>
      <c r="Q191" s="173"/>
    </row>
    <row r="192" spans="1:17" s="174" customFormat="1" ht="30" customHeight="1">
      <c r="A192" s="448"/>
      <c r="B192" s="274">
        <v>2</v>
      </c>
      <c r="C192" s="275">
        <v>40928</v>
      </c>
      <c r="D192" s="276" t="s">
        <v>139</v>
      </c>
      <c r="E192" s="277" t="s">
        <v>128</v>
      </c>
      <c r="F192" s="278" t="s">
        <v>19</v>
      </c>
      <c r="G192" s="177"/>
      <c r="H192" s="177">
        <v>151106.28</v>
      </c>
      <c r="I192" s="177">
        <v>125587.44</v>
      </c>
      <c r="J192" s="182">
        <f t="shared" si="18"/>
        <v>276693.72</v>
      </c>
      <c r="K192" s="184"/>
      <c r="L192" s="177">
        <v>151106.28</v>
      </c>
      <c r="M192" s="177">
        <v>125587.44</v>
      </c>
      <c r="N192" s="183">
        <f t="shared" si="19"/>
        <v>276693.72</v>
      </c>
      <c r="O192" s="178"/>
      <c r="P192" s="106"/>
      <c r="Q192" s="173"/>
    </row>
    <row r="193" spans="1:18" s="174" customFormat="1" ht="27.75" customHeight="1">
      <c r="A193" s="510">
        <v>362</v>
      </c>
      <c r="B193" s="274">
        <v>3</v>
      </c>
      <c r="C193" s="275">
        <v>40928</v>
      </c>
      <c r="D193" s="276" t="s">
        <v>139</v>
      </c>
      <c r="E193" s="277" t="s">
        <v>128</v>
      </c>
      <c r="F193" s="278" t="s">
        <v>19</v>
      </c>
      <c r="G193" s="177"/>
      <c r="H193" s="177">
        <v>604366.58</v>
      </c>
      <c r="I193" s="177">
        <v>502300.89</v>
      </c>
      <c r="J193" s="182">
        <f t="shared" si="18"/>
        <v>1106667.47</v>
      </c>
      <c r="K193" s="184"/>
      <c r="L193" s="177">
        <v>604366.58</v>
      </c>
      <c r="M193" s="177">
        <v>502300.89</v>
      </c>
      <c r="N193" s="183">
        <f t="shared" si="19"/>
        <v>1106667.47</v>
      </c>
      <c r="O193" s="178"/>
      <c r="P193" s="106"/>
      <c r="Q193" s="173"/>
      <c r="R193" s="292"/>
    </row>
    <row r="194" spans="1:17" s="174" customFormat="1" ht="30" customHeight="1">
      <c r="A194" s="510"/>
      <c r="B194" s="243">
        <v>4</v>
      </c>
      <c r="C194" s="279">
        <v>40928</v>
      </c>
      <c r="D194" s="273" t="s">
        <v>139</v>
      </c>
      <c r="E194" s="280" t="s">
        <v>128</v>
      </c>
      <c r="F194" s="281" t="s">
        <v>19</v>
      </c>
      <c r="G194" s="150"/>
      <c r="H194" s="150">
        <v>721058.73</v>
      </c>
      <c r="I194" s="150">
        <v>468407.46</v>
      </c>
      <c r="J194" s="151">
        <f t="shared" si="18"/>
        <v>1189466.19</v>
      </c>
      <c r="K194" s="152"/>
      <c r="L194" s="150">
        <v>721058.73</v>
      </c>
      <c r="M194" s="150">
        <v>468407.46</v>
      </c>
      <c r="N194" s="153">
        <f t="shared" si="19"/>
        <v>1189466.19</v>
      </c>
      <c r="O194" s="154"/>
      <c r="P194" s="106"/>
      <c r="Q194" s="173"/>
    </row>
    <row r="195" spans="1:17" s="349" customFormat="1" ht="30" customHeight="1">
      <c r="A195" s="450"/>
      <c r="B195" s="274">
        <v>5</v>
      </c>
      <c r="C195" s="275">
        <v>40939</v>
      </c>
      <c r="D195" s="276" t="s">
        <v>139</v>
      </c>
      <c r="E195" s="347" t="s">
        <v>111</v>
      </c>
      <c r="F195" s="348" t="s">
        <v>19</v>
      </c>
      <c r="G195" s="177"/>
      <c r="H195" s="177">
        <v>3150355.85</v>
      </c>
      <c r="I195" s="177">
        <v>214018.75</v>
      </c>
      <c r="J195" s="182">
        <f t="shared" si="18"/>
        <v>3364374.6</v>
      </c>
      <c r="K195" s="184"/>
      <c r="L195" s="177">
        <v>3150355.85</v>
      </c>
      <c r="M195" s="177">
        <v>214018.75</v>
      </c>
      <c r="N195" s="183">
        <f t="shared" si="19"/>
        <v>3364374.6</v>
      </c>
      <c r="O195" s="178"/>
      <c r="Q195" s="350"/>
    </row>
    <row r="196" spans="1:17" s="349" customFormat="1" ht="30" customHeight="1">
      <c r="A196" s="453"/>
      <c r="B196" s="274">
        <v>6</v>
      </c>
      <c r="C196" s="275">
        <v>40939</v>
      </c>
      <c r="D196" s="276" t="s">
        <v>139</v>
      </c>
      <c r="E196" s="347" t="s">
        <v>111</v>
      </c>
      <c r="F196" s="348" t="s">
        <v>19</v>
      </c>
      <c r="G196" s="177"/>
      <c r="H196" s="177">
        <v>2630515.58</v>
      </c>
      <c r="I196" s="177">
        <v>263931.33</v>
      </c>
      <c r="J196" s="182">
        <f t="shared" si="18"/>
        <v>2894446.91</v>
      </c>
      <c r="K196" s="184"/>
      <c r="L196" s="177">
        <v>2630515.58</v>
      </c>
      <c r="M196" s="177">
        <v>263931.33</v>
      </c>
      <c r="N196" s="183">
        <f t="shared" si="19"/>
        <v>2894446.91</v>
      </c>
      <c r="O196" s="178"/>
      <c r="Q196" s="350"/>
    </row>
    <row r="197" spans="1:17" s="349" customFormat="1" ht="30" customHeight="1">
      <c r="A197" s="453"/>
      <c r="B197" s="274">
        <v>7</v>
      </c>
      <c r="C197" s="275">
        <v>40939</v>
      </c>
      <c r="D197" s="276" t="s">
        <v>139</v>
      </c>
      <c r="E197" s="347" t="s">
        <v>111</v>
      </c>
      <c r="F197" s="348" t="s">
        <v>19</v>
      </c>
      <c r="G197" s="177"/>
      <c r="H197" s="177">
        <v>2906037.27</v>
      </c>
      <c r="I197" s="177">
        <v>217163.11</v>
      </c>
      <c r="J197" s="182">
        <f t="shared" si="18"/>
        <v>3123200.38</v>
      </c>
      <c r="K197" s="184"/>
      <c r="L197" s="177">
        <v>2906037.27</v>
      </c>
      <c r="M197" s="177">
        <v>217163.11</v>
      </c>
      <c r="N197" s="183">
        <f t="shared" si="19"/>
        <v>3123200.38</v>
      </c>
      <c r="O197" s="178"/>
      <c r="Q197" s="350"/>
    </row>
    <row r="198" spans="1:17" s="349" customFormat="1" ht="30" customHeight="1">
      <c r="A198" s="453"/>
      <c r="B198" s="274">
        <v>8</v>
      </c>
      <c r="C198" s="275">
        <v>40939</v>
      </c>
      <c r="D198" s="276" t="s">
        <v>139</v>
      </c>
      <c r="E198" s="347" t="s">
        <v>111</v>
      </c>
      <c r="F198" s="348" t="s">
        <v>19</v>
      </c>
      <c r="G198" s="177"/>
      <c r="H198" s="177">
        <v>1911357.01</v>
      </c>
      <c r="I198" s="177">
        <v>199858.03</v>
      </c>
      <c r="J198" s="182">
        <f t="shared" si="18"/>
        <v>2111215.04</v>
      </c>
      <c r="K198" s="184"/>
      <c r="L198" s="177">
        <v>1911357.01</v>
      </c>
      <c r="M198" s="177">
        <v>199858.03</v>
      </c>
      <c r="N198" s="183">
        <f t="shared" si="19"/>
        <v>2111215.04</v>
      </c>
      <c r="O198" s="178"/>
      <c r="Q198" s="350"/>
    </row>
    <row r="199" spans="1:17" s="349" customFormat="1" ht="30" customHeight="1">
      <c r="A199" s="453"/>
      <c r="B199" s="274">
        <v>9</v>
      </c>
      <c r="C199" s="275">
        <v>40939</v>
      </c>
      <c r="D199" s="276" t="s">
        <v>139</v>
      </c>
      <c r="E199" s="347" t="s">
        <v>111</v>
      </c>
      <c r="F199" s="348" t="s">
        <v>19</v>
      </c>
      <c r="G199" s="177"/>
      <c r="H199" s="177">
        <v>2167350.15</v>
      </c>
      <c r="I199" s="177">
        <v>226625.55</v>
      </c>
      <c r="J199" s="182">
        <f t="shared" si="18"/>
        <v>2393975.6999999997</v>
      </c>
      <c r="K199" s="184"/>
      <c r="L199" s="177">
        <v>2167350.15</v>
      </c>
      <c r="M199" s="177">
        <v>226625.55</v>
      </c>
      <c r="N199" s="183">
        <f t="shared" si="19"/>
        <v>2393975.6999999997</v>
      </c>
      <c r="O199" s="178"/>
      <c r="Q199" s="350"/>
    </row>
    <row r="200" spans="1:17" s="349" customFormat="1" ht="30" customHeight="1">
      <c r="A200" s="453"/>
      <c r="B200" s="274">
        <v>10</v>
      </c>
      <c r="C200" s="275">
        <v>40939</v>
      </c>
      <c r="D200" s="276" t="s">
        <v>139</v>
      </c>
      <c r="E200" s="347" t="s">
        <v>111</v>
      </c>
      <c r="F200" s="348" t="s">
        <v>19</v>
      </c>
      <c r="G200" s="177"/>
      <c r="H200" s="177">
        <v>1120954.64</v>
      </c>
      <c r="I200" s="177">
        <v>117210.86</v>
      </c>
      <c r="J200" s="182">
        <f t="shared" si="18"/>
        <v>1238165.5</v>
      </c>
      <c r="K200" s="184"/>
      <c r="L200" s="177">
        <v>1120954.64</v>
      </c>
      <c r="M200" s="177">
        <v>117210.86</v>
      </c>
      <c r="N200" s="183">
        <f t="shared" si="19"/>
        <v>1238165.5</v>
      </c>
      <c r="O200" s="178"/>
      <c r="Q200" s="350"/>
    </row>
    <row r="201" spans="1:17" s="174" customFormat="1" ht="30" customHeight="1">
      <c r="A201" s="448"/>
      <c r="B201" s="274">
        <v>11</v>
      </c>
      <c r="C201" s="275">
        <v>40939</v>
      </c>
      <c r="D201" s="276" t="s">
        <v>139</v>
      </c>
      <c r="E201" s="347" t="s">
        <v>111</v>
      </c>
      <c r="F201" s="348" t="s">
        <v>19</v>
      </c>
      <c r="G201" s="177"/>
      <c r="H201" s="177">
        <v>1990059.91</v>
      </c>
      <c r="I201" s="177">
        <v>208087.48</v>
      </c>
      <c r="J201" s="182">
        <f t="shared" si="18"/>
        <v>2198147.39</v>
      </c>
      <c r="K201" s="184"/>
      <c r="L201" s="177">
        <v>1990059.91</v>
      </c>
      <c r="M201" s="177">
        <v>208087.48</v>
      </c>
      <c r="N201" s="183">
        <f t="shared" si="19"/>
        <v>2198147.39</v>
      </c>
      <c r="O201" s="178"/>
      <c r="P201" s="106"/>
      <c r="Q201" s="173"/>
    </row>
    <row r="202" spans="1:18" s="174" customFormat="1" ht="30" customHeight="1">
      <c r="A202" s="448"/>
      <c r="B202" s="274">
        <v>12</v>
      </c>
      <c r="C202" s="275">
        <v>40939</v>
      </c>
      <c r="D202" s="276" t="s">
        <v>139</v>
      </c>
      <c r="E202" s="347" t="s">
        <v>111</v>
      </c>
      <c r="F202" s="348" t="s">
        <v>19</v>
      </c>
      <c r="G202" s="177"/>
      <c r="H202" s="177">
        <v>4422622.94</v>
      </c>
      <c r="I202" s="177">
        <v>541518.2</v>
      </c>
      <c r="J202" s="182">
        <f t="shared" si="18"/>
        <v>4964141.140000001</v>
      </c>
      <c r="K202" s="184"/>
      <c r="L202" s="177">
        <v>4422622.94</v>
      </c>
      <c r="M202" s="177">
        <v>541518.2</v>
      </c>
      <c r="N202" s="183">
        <f t="shared" si="19"/>
        <v>4964141.140000001</v>
      </c>
      <c r="O202" s="178"/>
      <c r="P202" s="106"/>
      <c r="Q202" s="173"/>
      <c r="R202" s="292"/>
    </row>
    <row r="203" spans="1:17" s="174" customFormat="1" ht="30" customHeight="1">
      <c r="A203" s="448"/>
      <c r="B203" s="243">
        <v>13</v>
      </c>
      <c r="C203" s="279">
        <v>40939</v>
      </c>
      <c r="D203" s="273" t="s">
        <v>139</v>
      </c>
      <c r="E203" s="244" t="s">
        <v>111</v>
      </c>
      <c r="F203" s="351" t="s">
        <v>19</v>
      </c>
      <c r="G203" s="150"/>
      <c r="H203" s="150">
        <v>1716348.84</v>
      </c>
      <c r="I203" s="150">
        <v>233443.09</v>
      </c>
      <c r="J203" s="151">
        <f t="shared" si="18"/>
        <v>1949791.9300000002</v>
      </c>
      <c r="K203" s="152"/>
      <c r="L203" s="150">
        <v>1716348.84</v>
      </c>
      <c r="M203" s="150">
        <v>233443.09</v>
      </c>
      <c r="N203" s="153">
        <f t="shared" si="19"/>
        <v>1949791.9300000002</v>
      </c>
      <c r="O203" s="154"/>
      <c r="P203" s="106"/>
      <c r="Q203" s="173"/>
    </row>
    <row r="204" spans="1:17" s="174" customFormat="1" ht="30" customHeight="1">
      <c r="A204" s="448"/>
      <c r="B204" s="274">
        <v>14</v>
      </c>
      <c r="C204" s="275">
        <v>40955</v>
      </c>
      <c r="D204" s="276" t="s">
        <v>139</v>
      </c>
      <c r="E204" s="277" t="s">
        <v>128</v>
      </c>
      <c r="F204" s="278" t="s">
        <v>19</v>
      </c>
      <c r="G204" s="177"/>
      <c r="H204" s="177">
        <v>226872.5</v>
      </c>
      <c r="I204" s="177">
        <v>1627.58</v>
      </c>
      <c r="J204" s="182">
        <f t="shared" si="18"/>
        <v>228500.08</v>
      </c>
      <c r="K204" s="184"/>
      <c r="L204" s="177">
        <v>226872.5</v>
      </c>
      <c r="M204" s="177">
        <v>1627.58</v>
      </c>
      <c r="N204" s="183">
        <f t="shared" si="19"/>
        <v>228500.08</v>
      </c>
      <c r="O204" s="178"/>
      <c r="P204" s="106"/>
      <c r="Q204" s="173"/>
    </row>
    <row r="205" spans="1:17" s="174" customFormat="1" ht="30" customHeight="1">
      <c r="A205" s="448"/>
      <c r="B205" s="274">
        <v>15</v>
      </c>
      <c r="C205" s="275">
        <v>40955</v>
      </c>
      <c r="D205" s="276" t="s">
        <v>139</v>
      </c>
      <c r="E205" s="277" t="s">
        <v>128</v>
      </c>
      <c r="F205" s="278" t="s">
        <v>19</v>
      </c>
      <c r="G205" s="177"/>
      <c r="H205" s="177">
        <v>151263.05</v>
      </c>
      <c r="I205" s="177">
        <v>1085.18</v>
      </c>
      <c r="J205" s="182">
        <f t="shared" si="18"/>
        <v>152348.22999999998</v>
      </c>
      <c r="K205" s="184"/>
      <c r="L205" s="177">
        <v>151263.05</v>
      </c>
      <c r="M205" s="177">
        <v>1085.18</v>
      </c>
      <c r="N205" s="183">
        <f t="shared" si="19"/>
        <v>152348.22999999998</v>
      </c>
      <c r="O205" s="178"/>
      <c r="P205" s="106"/>
      <c r="Q205" s="173"/>
    </row>
    <row r="206" spans="1:18" s="174" customFormat="1" ht="27.75" customHeight="1">
      <c r="A206" s="448"/>
      <c r="B206" s="274">
        <v>16</v>
      </c>
      <c r="C206" s="275">
        <v>40955</v>
      </c>
      <c r="D206" s="276" t="s">
        <v>139</v>
      </c>
      <c r="E206" s="277" t="s">
        <v>128</v>
      </c>
      <c r="F206" s="278" t="s">
        <v>19</v>
      </c>
      <c r="G206" s="177"/>
      <c r="H206" s="177">
        <v>604993.5</v>
      </c>
      <c r="I206" s="177">
        <v>4340.19</v>
      </c>
      <c r="J206" s="182">
        <f t="shared" si="18"/>
        <v>609333.69</v>
      </c>
      <c r="K206" s="184"/>
      <c r="L206" s="177">
        <v>604993.5</v>
      </c>
      <c r="M206" s="177">
        <v>4340.19</v>
      </c>
      <c r="N206" s="183">
        <f t="shared" si="19"/>
        <v>609333.69</v>
      </c>
      <c r="O206" s="178"/>
      <c r="P206" s="106"/>
      <c r="Q206" s="173"/>
      <c r="R206" s="292"/>
    </row>
    <row r="207" spans="1:17" s="174" customFormat="1" ht="30" customHeight="1">
      <c r="A207" s="448"/>
      <c r="B207" s="243">
        <v>17</v>
      </c>
      <c r="C207" s="279">
        <v>40955</v>
      </c>
      <c r="D207" s="273" t="s">
        <v>139</v>
      </c>
      <c r="E207" s="280" t="s">
        <v>128</v>
      </c>
      <c r="F207" s="281" t="s">
        <v>19</v>
      </c>
      <c r="G207" s="150"/>
      <c r="H207" s="150">
        <v>721806.62</v>
      </c>
      <c r="I207" s="150">
        <v>4047.34</v>
      </c>
      <c r="J207" s="151">
        <f t="shared" si="18"/>
        <v>725853.96</v>
      </c>
      <c r="K207" s="152"/>
      <c r="L207" s="150">
        <v>721806.62</v>
      </c>
      <c r="M207" s="150">
        <v>4047.34</v>
      </c>
      <c r="N207" s="153">
        <f t="shared" si="19"/>
        <v>725853.96</v>
      </c>
      <c r="O207" s="154"/>
      <c r="P207" s="106"/>
      <c r="Q207" s="173"/>
    </row>
    <row r="208" spans="1:18" s="174" customFormat="1" ht="27.75" customHeight="1">
      <c r="A208" s="448"/>
      <c r="B208" s="274">
        <v>18</v>
      </c>
      <c r="C208" s="275">
        <v>40955</v>
      </c>
      <c r="D208" s="276" t="s">
        <v>139</v>
      </c>
      <c r="E208" s="277" t="s">
        <v>136</v>
      </c>
      <c r="F208" s="278" t="s">
        <v>23</v>
      </c>
      <c r="G208" s="177"/>
      <c r="H208" s="177">
        <v>556678.71</v>
      </c>
      <c r="I208" s="177"/>
      <c r="J208" s="182">
        <f t="shared" si="18"/>
        <v>556678.71</v>
      </c>
      <c r="K208" s="184"/>
      <c r="L208" s="177">
        <f>H208*O208</f>
        <v>3209069.0591756995</v>
      </c>
      <c r="M208" s="177"/>
      <c r="N208" s="183">
        <f t="shared" si="19"/>
        <v>3209069.0591756995</v>
      </c>
      <c r="O208" s="178">
        <v>5.76467</v>
      </c>
      <c r="P208" s="106"/>
      <c r="Q208" s="173"/>
      <c r="R208" s="292"/>
    </row>
    <row r="209" spans="1:17" s="174" customFormat="1" ht="30" customHeight="1" thickBot="1">
      <c r="A209" s="448"/>
      <c r="B209" s="243">
        <v>19</v>
      </c>
      <c r="C209" s="279">
        <v>40955</v>
      </c>
      <c r="D209" s="273" t="s">
        <v>139</v>
      </c>
      <c r="E209" s="280" t="s">
        <v>136</v>
      </c>
      <c r="F209" s="281" t="s">
        <v>23</v>
      </c>
      <c r="G209" s="150"/>
      <c r="H209" s="150"/>
      <c r="I209" s="150">
        <v>330305.56</v>
      </c>
      <c r="J209" s="151">
        <f t="shared" si="18"/>
        <v>330305.56</v>
      </c>
      <c r="K209" s="152"/>
      <c r="L209" s="150"/>
      <c r="M209" s="150">
        <f>I209*O209</f>
        <v>1904102.5525651998</v>
      </c>
      <c r="N209" s="153">
        <f t="shared" si="19"/>
        <v>1904102.5525651998</v>
      </c>
      <c r="O209" s="154">
        <v>5.76467</v>
      </c>
      <c r="P209" s="106"/>
      <c r="Q209" s="173"/>
    </row>
    <row r="210" spans="1:17" s="336" customFormat="1" ht="30" customHeight="1" thickBot="1">
      <c r="A210" s="452"/>
      <c r="B210" s="305"/>
      <c r="C210" s="306"/>
      <c r="D210" s="307" t="s">
        <v>140</v>
      </c>
      <c r="E210" s="308"/>
      <c r="F210" s="309"/>
      <c r="G210" s="519"/>
      <c r="H210" s="519"/>
      <c r="I210" s="519"/>
      <c r="J210" s="310"/>
      <c r="K210" s="311">
        <f>SUM(K191:K203)</f>
        <v>0</v>
      </c>
      <c r="L210" s="312">
        <f>SUM(L191:L209)</f>
        <v>28632776.019175705</v>
      </c>
      <c r="M210" s="312">
        <f>SUM(M191:M209)</f>
        <v>5421717.9125652</v>
      </c>
      <c r="N210" s="312">
        <f>SUM(N191:N209)</f>
        <v>34054493.9317409</v>
      </c>
      <c r="O210" s="313"/>
      <c r="P210" s="334"/>
      <c r="Q210" s="335"/>
    </row>
    <row r="211" spans="1:17" s="354" customFormat="1" ht="30" customHeight="1" thickBot="1">
      <c r="A211" s="452"/>
      <c r="B211" s="124"/>
      <c r="C211" s="125"/>
      <c r="D211" s="124" t="s">
        <v>141</v>
      </c>
      <c r="E211" s="125"/>
      <c r="F211" s="203"/>
      <c r="G211" s="204"/>
      <c r="H211" s="204"/>
      <c r="I211" s="204"/>
      <c r="J211" s="205"/>
      <c r="K211" s="206">
        <f>K136+K160+K169+K210+K190</f>
        <v>130782376.03</v>
      </c>
      <c r="L211" s="204">
        <f>L136+L160+L169+L210+L190</f>
        <v>132385696.01832221</v>
      </c>
      <c r="M211" s="204">
        <f>M136+M160+M169+M210+M190</f>
        <v>25112418.572565198</v>
      </c>
      <c r="N211" s="204">
        <f>N136+N160+N169+N210+N190</f>
        <v>288280490.62088734</v>
      </c>
      <c r="O211" s="210"/>
      <c r="P211" s="352"/>
      <c r="Q211" s="353"/>
    </row>
    <row r="212" spans="1:17" s="354" customFormat="1" ht="30" customHeight="1" thickBot="1">
      <c r="A212" s="452"/>
      <c r="B212" s="123"/>
      <c r="C212" s="125"/>
      <c r="D212" s="124" t="s">
        <v>142</v>
      </c>
      <c r="E212" s="125"/>
      <c r="F212" s="355"/>
      <c r="G212" s="356"/>
      <c r="H212" s="357"/>
      <c r="I212" s="357"/>
      <c r="J212" s="205"/>
      <c r="K212" s="358"/>
      <c r="L212" s="357"/>
      <c r="M212" s="357"/>
      <c r="N212" s="204"/>
      <c r="O212" s="210"/>
      <c r="P212" s="352"/>
      <c r="Q212" s="353"/>
    </row>
    <row r="213" spans="1:17" s="336" customFormat="1" ht="30" customHeight="1">
      <c r="A213" s="452"/>
      <c r="B213" s="359">
        <v>1</v>
      </c>
      <c r="C213" s="360">
        <v>40921</v>
      </c>
      <c r="D213" s="361" t="s">
        <v>143</v>
      </c>
      <c r="E213" s="362" t="s">
        <v>45</v>
      </c>
      <c r="F213" s="363" t="s">
        <v>19</v>
      </c>
      <c r="G213" s="364">
        <v>475599.55</v>
      </c>
      <c r="H213" s="364">
        <v>109088.21</v>
      </c>
      <c r="I213" s="364">
        <v>4580.71</v>
      </c>
      <c r="J213" s="365">
        <f>SUM(G213:I213)</f>
        <v>589268.47</v>
      </c>
      <c r="K213" s="366">
        <v>475599.55</v>
      </c>
      <c r="L213" s="364">
        <v>109088.21</v>
      </c>
      <c r="M213" s="364">
        <v>4580.71</v>
      </c>
      <c r="N213" s="367">
        <f>SUM(K213:M213)</f>
        <v>589268.47</v>
      </c>
      <c r="O213" s="368"/>
      <c r="P213" s="334"/>
      <c r="Q213" s="335"/>
    </row>
    <row r="214" spans="1:17" s="336" customFormat="1" ht="30" customHeight="1">
      <c r="A214" s="452"/>
      <c r="B214" s="324">
        <v>2</v>
      </c>
      <c r="C214" s="325">
        <v>41015</v>
      </c>
      <c r="D214" s="326" t="s">
        <v>143</v>
      </c>
      <c r="E214" s="327" t="s">
        <v>45</v>
      </c>
      <c r="F214" s="328" t="s">
        <v>19</v>
      </c>
      <c r="G214" s="329">
        <v>475599.55</v>
      </c>
      <c r="H214" s="329">
        <v>100001.07</v>
      </c>
      <c r="I214" s="329"/>
      <c r="J214" s="330">
        <f>SUM(G214:I214)</f>
        <v>575600.62</v>
      </c>
      <c r="K214" s="331">
        <v>475599.55</v>
      </c>
      <c r="L214" s="329">
        <v>100001.07</v>
      </c>
      <c r="M214" s="329"/>
      <c r="N214" s="332">
        <f>SUM(K214:M214)</f>
        <v>575600.62</v>
      </c>
      <c r="O214" s="333"/>
      <c r="P214" s="334"/>
      <c r="Q214" s="335"/>
    </row>
    <row r="215" spans="1:17" s="336" customFormat="1" ht="30" customHeight="1">
      <c r="A215" s="452"/>
      <c r="B215" s="324">
        <v>3</v>
      </c>
      <c r="C215" s="325">
        <v>41106</v>
      </c>
      <c r="D215" s="326" t="s">
        <v>143</v>
      </c>
      <c r="E215" s="327" t="s">
        <v>45</v>
      </c>
      <c r="F215" s="328" t="s">
        <v>19</v>
      </c>
      <c r="G215" s="329">
        <v>475599.55</v>
      </c>
      <c r="H215" s="329">
        <v>93691.65</v>
      </c>
      <c r="I215" s="329"/>
      <c r="J215" s="330">
        <f>SUM(G215:I215)</f>
        <v>569291.2</v>
      </c>
      <c r="K215" s="331">
        <v>475599.55</v>
      </c>
      <c r="L215" s="329">
        <v>93691.65</v>
      </c>
      <c r="M215" s="329"/>
      <c r="N215" s="332">
        <f>SUM(K215:M215)</f>
        <v>569291.2</v>
      </c>
      <c r="O215" s="333"/>
      <c r="P215" s="334"/>
      <c r="Q215" s="335"/>
    </row>
    <row r="216" spans="1:17" s="336" customFormat="1" ht="30" customHeight="1" thickBot="1">
      <c r="A216" s="452"/>
      <c r="B216" s="369">
        <v>4</v>
      </c>
      <c r="C216" s="370">
        <v>41211</v>
      </c>
      <c r="D216" s="371" t="s">
        <v>143</v>
      </c>
      <c r="E216" s="372" t="s">
        <v>45</v>
      </c>
      <c r="F216" s="373" t="s">
        <v>19</v>
      </c>
      <c r="G216" s="374">
        <v>475599.55</v>
      </c>
      <c r="H216" s="374">
        <v>86285.76</v>
      </c>
      <c r="I216" s="374"/>
      <c r="J216" s="375">
        <f>SUM(G216:I216)</f>
        <v>561885.3099999999</v>
      </c>
      <c r="K216" s="376">
        <v>475599.55</v>
      </c>
      <c r="L216" s="374">
        <v>86285.76</v>
      </c>
      <c r="M216" s="374"/>
      <c r="N216" s="377">
        <f>SUM(K216:M216)</f>
        <v>561885.3099999999</v>
      </c>
      <c r="O216" s="378"/>
      <c r="P216" s="334"/>
      <c r="Q216" s="335"/>
    </row>
    <row r="217" spans="1:17" s="144" customFormat="1" ht="30" customHeight="1" thickBot="1">
      <c r="A217" s="449"/>
      <c r="B217" s="305"/>
      <c r="C217" s="306"/>
      <c r="D217" s="307" t="s">
        <v>144</v>
      </c>
      <c r="E217" s="308"/>
      <c r="F217" s="309"/>
      <c r="G217" s="519"/>
      <c r="H217" s="519"/>
      <c r="I217" s="519"/>
      <c r="J217" s="310"/>
      <c r="K217" s="311">
        <f>SUM(K213:K216)</f>
        <v>1902398.2</v>
      </c>
      <c r="L217" s="312">
        <f>SUM(L213:L216)</f>
        <v>389066.69000000006</v>
      </c>
      <c r="M217" s="312">
        <f>SUM(M213)</f>
        <v>4580.71</v>
      </c>
      <c r="N217" s="312">
        <f>SUM(N213:N216)</f>
        <v>2296045.5999999996</v>
      </c>
      <c r="O217" s="313"/>
      <c r="Q217" s="262"/>
    </row>
    <row r="218" spans="1:17" s="215" customFormat="1" ht="30" customHeight="1" thickBot="1">
      <c r="A218" s="448"/>
      <c r="B218" s="124"/>
      <c r="C218" s="125"/>
      <c r="D218" s="125" t="s">
        <v>145</v>
      </c>
      <c r="E218" s="125"/>
      <c r="F218" s="211"/>
      <c r="G218" s="212"/>
      <c r="H218" s="204"/>
      <c r="I218" s="204"/>
      <c r="J218" s="205"/>
      <c r="K218" s="213">
        <f>K217</f>
        <v>1902398.2</v>
      </c>
      <c r="L218" s="212">
        <f>L217</f>
        <v>389066.69000000006</v>
      </c>
      <c r="M218" s="212">
        <f>M217</f>
        <v>4580.71</v>
      </c>
      <c r="N218" s="212">
        <f>N217</f>
        <v>2296045.5999999996</v>
      </c>
      <c r="O218" s="210"/>
      <c r="P218" s="214"/>
      <c r="Q218" s="207"/>
    </row>
    <row r="219" spans="1:17" s="112" customFormat="1" ht="30" customHeight="1" thickBot="1">
      <c r="A219" s="448"/>
      <c r="B219" s="124"/>
      <c r="C219" s="125"/>
      <c r="D219" s="124" t="s">
        <v>80</v>
      </c>
      <c r="E219" s="125"/>
      <c r="F219" s="209"/>
      <c r="G219" s="204"/>
      <c r="H219" s="204"/>
      <c r="I219" s="204"/>
      <c r="J219" s="205"/>
      <c r="K219" s="206"/>
      <c r="L219" s="204"/>
      <c r="M219" s="204"/>
      <c r="N219" s="204"/>
      <c r="O219" s="210"/>
      <c r="P219" s="110"/>
      <c r="Q219" s="111"/>
    </row>
    <row r="220" spans="1:255" s="263" customFormat="1" ht="30" customHeight="1" thickBot="1">
      <c r="A220" s="449"/>
      <c r="B220" s="251">
        <v>1</v>
      </c>
      <c r="C220" s="252">
        <v>41274</v>
      </c>
      <c r="D220" s="253" t="s">
        <v>146</v>
      </c>
      <c r="E220" s="254" t="s">
        <v>112</v>
      </c>
      <c r="F220" s="255" t="s">
        <v>19</v>
      </c>
      <c r="G220" s="256">
        <v>3867132.3</v>
      </c>
      <c r="H220" s="257">
        <v>2956144.89</v>
      </c>
      <c r="I220" s="257"/>
      <c r="J220" s="258">
        <f>SUM(G220:I220)</f>
        <v>6823277.1899999995</v>
      </c>
      <c r="K220" s="259">
        <v>3867132.3</v>
      </c>
      <c r="L220" s="257">
        <v>2956144.89</v>
      </c>
      <c r="M220" s="257"/>
      <c r="N220" s="260">
        <f>SUM(K220:M220)</f>
        <v>6823277.1899999995</v>
      </c>
      <c r="O220" s="261"/>
      <c r="P220" s="144"/>
      <c r="Q220" s="262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44"/>
      <c r="AF220" s="144"/>
      <c r="AG220" s="144"/>
      <c r="AH220" s="144"/>
      <c r="AI220" s="144"/>
      <c r="AJ220" s="144"/>
      <c r="AK220" s="144"/>
      <c r="AL220" s="144"/>
      <c r="AM220" s="144"/>
      <c r="AN220" s="144"/>
      <c r="AO220" s="144"/>
      <c r="AP220" s="144"/>
      <c r="AQ220" s="144"/>
      <c r="AR220" s="144"/>
      <c r="AS220" s="144"/>
      <c r="AT220" s="144"/>
      <c r="AU220" s="144"/>
      <c r="AV220" s="144"/>
      <c r="AW220" s="144"/>
      <c r="AX220" s="144"/>
      <c r="AY220" s="144"/>
      <c r="AZ220" s="144"/>
      <c r="BA220" s="144"/>
      <c r="BB220" s="144"/>
      <c r="BC220" s="144"/>
      <c r="BD220" s="144"/>
      <c r="BE220" s="144"/>
      <c r="BF220" s="144"/>
      <c r="BG220" s="144"/>
      <c r="BH220" s="144"/>
      <c r="BI220" s="144"/>
      <c r="BJ220" s="144"/>
      <c r="BK220" s="144"/>
      <c r="BL220" s="144"/>
      <c r="BM220" s="144"/>
      <c r="BN220" s="144"/>
      <c r="BO220" s="144"/>
      <c r="BP220" s="144"/>
      <c r="BQ220" s="144"/>
      <c r="BR220" s="144"/>
      <c r="BS220" s="144"/>
      <c r="BT220" s="144"/>
      <c r="BU220" s="144"/>
      <c r="BV220" s="144"/>
      <c r="BW220" s="144"/>
      <c r="BX220" s="144"/>
      <c r="BY220" s="144"/>
      <c r="BZ220" s="144"/>
      <c r="CA220" s="144"/>
      <c r="CB220" s="144"/>
      <c r="CC220" s="144"/>
      <c r="CD220" s="144"/>
      <c r="CE220" s="144"/>
      <c r="CF220" s="144"/>
      <c r="CG220" s="144"/>
      <c r="CH220" s="144"/>
      <c r="CI220" s="144"/>
      <c r="CJ220" s="144"/>
      <c r="CK220" s="144"/>
      <c r="CL220" s="144"/>
      <c r="CM220" s="144"/>
      <c r="CN220" s="144"/>
      <c r="CO220" s="144"/>
      <c r="CP220" s="144"/>
      <c r="CQ220" s="144"/>
      <c r="CR220" s="144"/>
      <c r="CS220" s="144"/>
      <c r="CT220" s="144"/>
      <c r="CU220" s="144"/>
      <c r="CV220" s="144"/>
      <c r="CW220" s="144"/>
      <c r="CX220" s="144"/>
      <c r="CY220" s="144"/>
      <c r="CZ220" s="144"/>
      <c r="DA220" s="144"/>
      <c r="DB220" s="144"/>
      <c r="DC220" s="144"/>
      <c r="DD220" s="144"/>
      <c r="DE220" s="144"/>
      <c r="DF220" s="144"/>
      <c r="DG220" s="144"/>
      <c r="DH220" s="144"/>
      <c r="DI220" s="144"/>
      <c r="DJ220" s="144"/>
      <c r="DK220" s="144"/>
      <c r="DL220" s="144"/>
      <c r="DM220" s="144"/>
      <c r="DN220" s="144"/>
      <c r="DO220" s="144"/>
      <c r="DP220" s="144"/>
      <c r="DQ220" s="144"/>
      <c r="DR220" s="144"/>
      <c r="DS220" s="144"/>
      <c r="DT220" s="144"/>
      <c r="DU220" s="144"/>
      <c r="DV220" s="144"/>
      <c r="DW220" s="144"/>
      <c r="DX220" s="144"/>
      <c r="DY220" s="144"/>
      <c r="DZ220" s="144"/>
      <c r="EA220" s="144"/>
      <c r="EB220" s="144"/>
      <c r="EC220" s="144"/>
      <c r="ED220" s="144"/>
      <c r="EE220" s="144"/>
      <c r="EF220" s="144"/>
      <c r="EG220" s="144"/>
      <c r="EH220" s="144"/>
      <c r="EI220" s="144"/>
      <c r="EJ220" s="144"/>
      <c r="EK220" s="144"/>
      <c r="EL220" s="144"/>
      <c r="EM220" s="144"/>
      <c r="EN220" s="144"/>
      <c r="EO220" s="144"/>
      <c r="EP220" s="144"/>
      <c r="EQ220" s="144"/>
      <c r="ER220" s="144"/>
      <c r="ES220" s="144"/>
      <c r="ET220" s="144"/>
      <c r="EU220" s="144"/>
      <c r="EV220" s="144"/>
      <c r="EW220" s="144"/>
      <c r="EX220" s="144"/>
      <c r="EY220" s="144"/>
      <c r="EZ220" s="144"/>
      <c r="FA220" s="144"/>
      <c r="FB220" s="144"/>
      <c r="FC220" s="144"/>
      <c r="FD220" s="144"/>
      <c r="FE220" s="144"/>
      <c r="FF220" s="144"/>
      <c r="FG220" s="144"/>
      <c r="FH220" s="144"/>
      <c r="FI220" s="144"/>
      <c r="FJ220" s="144"/>
      <c r="FK220" s="144"/>
      <c r="FL220" s="144"/>
      <c r="FM220" s="144"/>
      <c r="FN220" s="144"/>
      <c r="FO220" s="144"/>
      <c r="FP220" s="144"/>
      <c r="FQ220" s="144"/>
      <c r="FR220" s="144"/>
      <c r="FS220" s="144"/>
      <c r="FT220" s="144"/>
      <c r="FU220" s="144"/>
      <c r="FV220" s="144"/>
      <c r="FW220" s="144"/>
      <c r="FX220" s="144"/>
      <c r="FY220" s="144"/>
      <c r="FZ220" s="144"/>
      <c r="GA220" s="144"/>
      <c r="GB220" s="144"/>
      <c r="GC220" s="144"/>
      <c r="GD220" s="144"/>
      <c r="GE220" s="144"/>
      <c r="GF220" s="144"/>
      <c r="GG220" s="144"/>
      <c r="GH220" s="144"/>
      <c r="GI220" s="144"/>
      <c r="GJ220" s="144"/>
      <c r="GK220" s="144"/>
      <c r="GL220" s="144"/>
      <c r="GM220" s="144"/>
      <c r="GN220" s="144"/>
      <c r="GO220" s="144"/>
      <c r="GP220" s="144"/>
      <c r="GQ220" s="144"/>
      <c r="GR220" s="144"/>
      <c r="GS220" s="144"/>
      <c r="GT220" s="144"/>
      <c r="GU220" s="144"/>
      <c r="GV220" s="144"/>
      <c r="GW220" s="144"/>
      <c r="GX220" s="144"/>
      <c r="GY220" s="144"/>
      <c r="GZ220" s="144"/>
      <c r="HA220" s="144"/>
      <c r="HB220" s="144"/>
      <c r="HC220" s="144"/>
      <c r="HD220" s="144"/>
      <c r="HE220" s="144"/>
      <c r="HF220" s="144"/>
      <c r="HG220" s="144"/>
      <c r="HH220" s="144"/>
      <c r="HI220" s="144"/>
      <c r="HJ220" s="144"/>
      <c r="HK220" s="144"/>
      <c r="HL220" s="144"/>
      <c r="HM220" s="144"/>
      <c r="HN220" s="144"/>
      <c r="HO220" s="144"/>
      <c r="HP220" s="144"/>
      <c r="HQ220" s="144"/>
      <c r="HR220" s="144"/>
      <c r="HS220" s="144"/>
      <c r="HT220" s="144"/>
      <c r="HU220" s="144"/>
      <c r="HV220" s="144"/>
      <c r="HW220" s="144"/>
      <c r="HX220" s="144"/>
      <c r="HY220" s="144"/>
      <c r="HZ220" s="144"/>
      <c r="IA220" s="144"/>
      <c r="IB220" s="144"/>
      <c r="IC220" s="144"/>
      <c r="ID220" s="144"/>
      <c r="IE220" s="144"/>
      <c r="IF220" s="144"/>
      <c r="IG220" s="144"/>
      <c r="IH220" s="144"/>
      <c r="II220" s="144"/>
      <c r="IJ220" s="144"/>
      <c r="IK220" s="144"/>
      <c r="IL220" s="144"/>
      <c r="IM220" s="144"/>
      <c r="IN220" s="144"/>
      <c r="IO220" s="144"/>
      <c r="IP220" s="144"/>
      <c r="IQ220" s="144"/>
      <c r="IR220" s="144"/>
      <c r="IS220" s="144"/>
      <c r="IT220" s="144"/>
      <c r="IU220" s="144"/>
    </row>
    <row r="221" spans="1:17" s="174" customFormat="1" ht="39" customHeight="1" thickBot="1">
      <c r="A221" s="448"/>
      <c r="B221" s="165"/>
      <c r="C221" s="165"/>
      <c r="D221" s="379" t="s">
        <v>147</v>
      </c>
      <c r="E221" s="165"/>
      <c r="F221" s="167"/>
      <c r="G221" s="168"/>
      <c r="H221" s="168"/>
      <c r="I221" s="168"/>
      <c r="J221" s="169"/>
      <c r="K221" s="170">
        <f>SUM(K220)</f>
        <v>3867132.3</v>
      </c>
      <c r="L221" s="168">
        <f>SUM(L220)</f>
        <v>2956144.89</v>
      </c>
      <c r="M221" s="168">
        <f>SUM(M220)</f>
        <v>0</v>
      </c>
      <c r="N221" s="168">
        <f>SUM(N220)</f>
        <v>6823277.1899999995</v>
      </c>
      <c r="O221" s="171"/>
      <c r="P221" s="172"/>
      <c r="Q221" s="173"/>
    </row>
    <row r="222" spans="1:19" s="215" customFormat="1" ht="30" customHeight="1" thickBot="1">
      <c r="A222" s="448"/>
      <c r="B222" s="124"/>
      <c r="C222" s="125"/>
      <c r="D222" s="124" t="s">
        <v>148</v>
      </c>
      <c r="E222" s="125"/>
      <c r="F222" s="211"/>
      <c r="G222" s="212"/>
      <c r="H222" s="204"/>
      <c r="I222" s="204"/>
      <c r="J222" s="205"/>
      <c r="K222" s="213">
        <f>K221</f>
        <v>3867132.3</v>
      </c>
      <c r="L222" s="204">
        <f>L221</f>
        <v>2956144.89</v>
      </c>
      <c r="M222" s="204">
        <f>M221</f>
        <v>0</v>
      </c>
      <c r="N222" s="204">
        <f>N221</f>
        <v>6823277.1899999995</v>
      </c>
      <c r="O222" s="210"/>
      <c r="P222" s="214"/>
      <c r="Q222" s="207"/>
      <c r="R222" s="208"/>
      <c r="S222" s="208"/>
    </row>
    <row r="223" spans="1:19" s="215" customFormat="1" ht="30" customHeight="1" thickBot="1">
      <c r="A223" s="510">
        <v>363</v>
      </c>
      <c r="B223" s="513" t="s">
        <v>149</v>
      </c>
      <c r="C223" s="514"/>
      <c r="D223" s="514"/>
      <c r="E223" s="514"/>
      <c r="F223" s="380"/>
      <c r="G223" s="381"/>
      <c r="H223" s="381"/>
      <c r="I223" s="381"/>
      <c r="J223" s="381"/>
      <c r="K223" s="382">
        <f>K80+K211+K218+K58+K76</f>
        <v>318987763.9774416</v>
      </c>
      <c r="L223" s="383">
        <f>L80+L211+L218+L58+L76</f>
        <v>182847305.97122782</v>
      </c>
      <c r="M223" s="384">
        <f>M80+M211+M218+M58</f>
        <v>25691639.9225652</v>
      </c>
      <c r="N223" s="385">
        <f>N80+N211+N218+N58+N76+N222</f>
        <v>534349987.06123453</v>
      </c>
      <c r="O223" s="386"/>
      <c r="P223" s="214"/>
      <c r="Q223" s="207"/>
      <c r="R223" s="387"/>
      <c r="S223" s="388"/>
    </row>
    <row r="224" spans="1:18" s="215" customFormat="1" ht="30" customHeight="1" thickBot="1">
      <c r="A224" s="510"/>
      <c r="B224" s="513" t="s">
        <v>150</v>
      </c>
      <c r="C224" s="514"/>
      <c r="D224" s="514"/>
      <c r="E224" s="514"/>
      <c r="F224" s="380"/>
      <c r="G224" s="381"/>
      <c r="H224" s="381"/>
      <c r="I224" s="381"/>
      <c r="J224" s="381"/>
      <c r="K224" s="381"/>
      <c r="L224" s="381"/>
      <c r="M224" s="381"/>
      <c r="N224" s="385">
        <v>924610787.2800001</v>
      </c>
      <c r="O224" s="389"/>
      <c r="P224" s="214"/>
      <c r="Q224" s="207"/>
      <c r="R224" s="390"/>
    </row>
    <row r="225" spans="1:19" s="215" customFormat="1" ht="30" customHeight="1" thickBot="1">
      <c r="A225" s="510"/>
      <c r="B225" s="513" t="s">
        <v>151</v>
      </c>
      <c r="C225" s="514"/>
      <c r="D225" s="514"/>
      <c r="E225" s="514"/>
      <c r="F225" s="514"/>
      <c r="G225" s="514"/>
      <c r="H225" s="514"/>
      <c r="I225" s="381"/>
      <c r="J225" s="381"/>
      <c r="K225" s="381"/>
      <c r="L225" s="381"/>
      <c r="M225" s="381"/>
      <c r="N225" s="385">
        <f>N223-N224</f>
        <v>-390260800.21876556</v>
      </c>
      <c r="O225" s="389"/>
      <c r="P225" s="214"/>
      <c r="Q225" s="207"/>
      <c r="S225" s="388"/>
    </row>
    <row r="226" spans="1:17" s="112" customFormat="1" ht="30" customHeight="1" thickBot="1">
      <c r="A226" s="448"/>
      <c r="B226" s="391"/>
      <c r="C226" s="392"/>
      <c r="D226" s="393"/>
      <c r="E226" s="394"/>
      <c r="F226" s="394"/>
      <c r="G226" s="395"/>
      <c r="H226" s="395"/>
      <c r="I226" s="395"/>
      <c r="J226" s="395"/>
      <c r="K226" s="395"/>
      <c r="L226" s="395"/>
      <c r="M226" s="395"/>
      <c r="N226" s="396"/>
      <c r="O226" s="397"/>
      <c r="P226" s="114"/>
      <c r="Q226" s="111"/>
    </row>
    <row r="227" spans="1:17" s="108" customFormat="1" ht="24.75" customHeight="1" thickBot="1">
      <c r="A227" s="448"/>
      <c r="B227" s="349"/>
      <c r="C227" s="398"/>
      <c r="D227" s="399"/>
      <c r="E227" s="349"/>
      <c r="F227" s="349"/>
      <c r="G227" s="400"/>
      <c r="H227" s="401"/>
      <c r="I227" s="401"/>
      <c r="J227" s="400"/>
      <c r="K227" s="401"/>
      <c r="L227" s="486" t="s">
        <v>11</v>
      </c>
      <c r="M227" s="487"/>
      <c r="N227" s="402">
        <f>SUM(N228:N234)</f>
        <v>534349987.0612346</v>
      </c>
      <c r="O227" s="403"/>
      <c r="P227" s="107"/>
      <c r="Q227" s="107"/>
    </row>
    <row r="228" spans="1:17" s="108" customFormat="1" ht="24.75" customHeight="1">
      <c r="A228" s="448"/>
      <c r="B228" s="349"/>
      <c r="C228" s="398"/>
      <c r="D228" s="399"/>
      <c r="E228" s="349"/>
      <c r="F228" s="349"/>
      <c r="G228" s="520"/>
      <c r="H228" s="520"/>
      <c r="I228" s="401"/>
      <c r="J228" s="520"/>
      <c r="K228" s="520"/>
      <c r="L228" s="515" t="s">
        <v>12</v>
      </c>
      <c r="M228" s="516"/>
      <c r="N228" s="404">
        <f>N80</f>
        <v>2844282.35</v>
      </c>
      <c r="O228" s="403"/>
      <c r="P228" s="107"/>
      <c r="Q228" s="107"/>
    </row>
    <row r="229" spans="1:17" s="108" customFormat="1" ht="24.75" customHeight="1">
      <c r="A229" s="448"/>
      <c r="B229" s="349"/>
      <c r="C229" s="398"/>
      <c r="D229" s="399"/>
      <c r="E229" s="349"/>
      <c r="F229" s="349"/>
      <c r="G229" s="520"/>
      <c r="H229" s="520"/>
      <c r="I229" s="401"/>
      <c r="J229" s="520"/>
      <c r="K229" s="520"/>
      <c r="L229" s="517" t="s">
        <v>152</v>
      </c>
      <c r="M229" s="518"/>
      <c r="N229" s="405">
        <f>N211</f>
        <v>288280490.62088734</v>
      </c>
      <c r="O229" s="403"/>
      <c r="P229" s="107"/>
      <c r="Q229" s="107"/>
    </row>
    <row r="230" spans="1:17" s="108" customFormat="1" ht="24.75" customHeight="1">
      <c r="A230" s="448"/>
      <c r="B230" s="349"/>
      <c r="C230" s="398"/>
      <c r="D230" s="399"/>
      <c r="E230" s="349"/>
      <c r="F230" s="349"/>
      <c r="G230" s="400"/>
      <c r="H230" s="400"/>
      <c r="I230" s="400"/>
      <c r="J230" s="400"/>
      <c r="K230" s="400"/>
      <c r="L230" s="517" t="s">
        <v>13</v>
      </c>
      <c r="M230" s="518"/>
      <c r="N230" s="406"/>
      <c r="O230" s="403"/>
      <c r="P230" s="107"/>
      <c r="Q230" s="107"/>
    </row>
    <row r="231" spans="1:17" s="108" customFormat="1" ht="24.75" customHeight="1">
      <c r="A231" s="448"/>
      <c r="B231" s="349"/>
      <c r="C231" s="407"/>
      <c r="D231" s="408"/>
      <c r="E231" s="409"/>
      <c r="F231" s="410"/>
      <c r="G231" s="400"/>
      <c r="H231" s="400"/>
      <c r="I231" s="400"/>
      <c r="J231" s="400"/>
      <c r="K231" s="400"/>
      <c r="L231" s="517" t="s">
        <v>14</v>
      </c>
      <c r="M231" s="518"/>
      <c r="N231" s="405">
        <f>N76</f>
        <v>210134102.8403472</v>
      </c>
      <c r="O231" s="403"/>
      <c r="P231" s="411"/>
      <c r="Q231" s="107"/>
    </row>
    <row r="232" spans="1:17" s="108" customFormat="1" ht="24.75" customHeight="1">
      <c r="A232" s="448"/>
      <c r="B232" s="349"/>
      <c r="C232" s="398"/>
      <c r="D232" s="399"/>
      <c r="E232" s="349"/>
      <c r="F232" s="349"/>
      <c r="G232" s="400"/>
      <c r="H232" s="400"/>
      <c r="I232" s="400"/>
      <c r="J232" s="400"/>
      <c r="K232" s="400"/>
      <c r="L232" s="517" t="s">
        <v>15</v>
      </c>
      <c r="M232" s="518"/>
      <c r="N232" s="405">
        <f>N58</f>
        <v>23971788.46</v>
      </c>
      <c r="O232" s="412"/>
      <c r="Q232" s="107"/>
    </row>
    <row r="233" spans="1:17" s="108" customFormat="1" ht="24.75" customHeight="1">
      <c r="A233" s="448"/>
      <c r="B233" s="349"/>
      <c r="C233" s="398"/>
      <c r="D233" s="413"/>
      <c r="F233" s="349"/>
      <c r="G233" s="400"/>
      <c r="H233" s="400"/>
      <c r="I233" s="400"/>
      <c r="J233" s="400"/>
      <c r="K233" s="400"/>
      <c r="L233" s="521" t="s">
        <v>153</v>
      </c>
      <c r="M233" s="522"/>
      <c r="N233" s="414">
        <f>N217</f>
        <v>2296045.5999999996</v>
      </c>
      <c r="O233" s="412"/>
      <c r="Q233" s="107"/>
    </row>
    <row r="234" spans="1:17" s="108" customFormat="1" ht="24.75" customHeight="1" thickBot="1">
      <c r="A234" s="448"/>
      <c r="B234" s="349"/>
      <c r="C234" s="398"/>
      <c r="D234" s="413"/>
      <c r="F234" s="349"/>
      <c r="G234" s="400"/>
      <c r="H234" s="400"/>
      <c r="I234" s="400"/>
      <c r="J234" s="400"/>
      <c r="K234" s="400"/>
      <c r="L234" s="511" t="s">
        <v>154</v>
      </c>
      <c r="M234" s="512"/>
      <c r="N234" s="415">
        <f>N222</f>
        <v>6823277.1899999995</v>
      </c>
      <c r="O234" s="412"/>
      <c r="Q234" s="107"/>
    </row>
    <row r="235" spans="1:17" s="421" customFormat="1" ht="26.25">
      <c r="A235" s="454"/>
      <c r="B235" s="416"/>
      <c r="C235" s="417"/>
      <c r="D235" s="422"/>
      <c r="E235" s="416"/>
      <c r="F235" s="416"/>
      <c r="G235" s="416"/>
      <c r="H235" s="418"/>
      <c r="I235" s="418"/>
      <c r="J235" s="418"/>
      <c r="K235" s="418"/>
      <c r="L235" s="418"/>
      <c r="M235" s="418"/>
      <c r="N235" s="418"/>
      <c r="O235" s="423"/>
      <c r="P235" s="419"/>
      <c r="Q235" s="420"/>
    </row>
    <row r="236" spans="1:17" s="421" customFormat="1" ht="26.25">
      <c r="A236" s="454"/>
      <c r="B236" s="416"/>
      <c r="C236" s="417"/>
      <c r="D236" s="422"/>
      <c r="E236" s="416"/>
      <c r="F236" s="416"/>
      <c r="G236" s="416"/>
      <c r="H236" s="418"/>
      <c r="I236" s="418"/>
      <c r="J236" s="418"/>
      <c r="K236" s="418"/>
      <c r="L236" s="418"/>
      <c r="M236" s="418"/>
      <c r="N236" s="418"/>
      <c r="O236" s="423"/>
      <c r="P236" s="419"/>
      <c r="Q236" s="420"/>
    </row>
    <row r="237" spans="1:17" s="421" customFormat="1" ht="26.25">
      <c r="A237" s="454"/>
      <c r="B237" s="416"/>
      <c r="C237" s="417"/>
      <c r="D237" s="422"/>
      <c r="E237" s="416"/>
      <c r="F237" s="416"/>
      <c r="G237" s="416"/>
      <c r="H237" s="418"/>
      <c r="I237" s="418"/>
      <c r="J237" s="418"/>
      <c r="K237" s="418"/>
      <c r="L237" s="418"/>
      <c r="M237" s="418"/>
      <c r="N237" s="418"/>
      <c r="O237" s="423"/>
      <c r="P237" s="419"/>
      <c r="Q237" s="420"/>
    </row>
    <row r="238" spans="1:17" s="421" customFormat="1" ht="26.25">
      <c r="A238" s="454"/>
      <c r="B238" s="416"/>
      <c r="C238" s="417"/>
      <c r="D238" s="422"/>
      <c r="E238" s="416"/>
      <c r="F238" s="416"/>
      <c r="G238" s="416"/>
      <c r="H238" s="418"/>
      <c r="I238" s="418"/>
      <c r="J238" s="418"/>
      <c r="K238" s="418"/>
      <c r="L238" s="418"/>
      <c r="M238" s="418"/>
      <c r="N238" s="418"/>
      <c r="O238" s="423"/>
      <c r="P238" s="419"/>
      <c r="Q238" s="420"/>
    </row>
    <row r="239" spans="1:17" s="421" customFormat="1" ht="26.25">
      <c r="A239" s="454"/>
      <c r="B239" s="416"/>
      <c r="C239" s="417"/>
      <c r="D239" s="422"/>
      <c r="E239" s="416"/>
      <c r="F239" s="416"/>
      <c r="G239" s="418"/>
      <c r="H239" s="418"/>
      <c r="I239" s="418"/>
      <c r="J239" s="418"/>
      <c r="K239" s="418"/>
      <c r="L239" s="418"/>
      <c r="M239" s="418"/>
      <c r="N239" s="418"/>
      <c r="O239" s="423"/>
      <c r="P239" s="419"/>
      <c r="Q239" s="420"/>
    </row>
    <row r="240" spans="1:17" s="421" customFormat="1" ht="26.25">
      <c r="A240" s="454"/>
      <c r="B240" s="416"/>
      <c r="C240" s="417"/>
      <c r="D240" s="422"/>
      <c r="E240" s="416"/>
      <c r="F240" s="416"/>
      <c r="G240" s="418"/>
      <c r="H240" s="418"/>
      <c r="I240" s="418"/>
      <c r="J240" s="418"/>
      <c r="K240" s="418"/>
      <c r="L240" s="418"/>
      <c r="M240" s="418"/>
      <c r="N240" s="418"/>
      <c r="O240" s="423"/>
      <c r="P240" s="419"/>
      <c r="Q240" s="420"/>
    </row>
    <row r="241" spans="1:17" s="421" customFormat="1" ht="26.25">
      <c r="A241" s="454"/>
      <c r="B241" s="416"/>
      <c r="C241" s="417"/>
      <c r="D241" s="422"/>
      <c r="E241" s="416"/>
      <c r="F241" s="416"/>
      <c r="G241" s="418"/>
      <c r="H241" s="418"/>
      <c r="I241" s="418"/>
      <c r="J241" s="418"/>
      <c r="K241" s="418"/>
      <c r="L241" s="418"/>
      <c r="M241" s="418"/>
      <c r="N241" s="418"/>
      <c r="O241" s="423"/>
      <c r="P241" s="419"/>
      <c r="Q241" s="420"/>
    </row>
    <row r="242" spans="1:17" s="421" customFormat="1" ht="26.25">
      <c r="A242" s="454"/>
      <c r="B242" s="416"/>
      <c r="C242" s="417"/>
      <c r="D242" s="422"/>
      <c r="E242" s="416"/>
      <c r="F242" s="416"/>
      <c r="G242" s="418"/>
      <c r="H242" s="418"/>
      <c r="I242" s="418"/>
      <c r="J242" s="418"/>
      <c r="K242" s="418"/>
      <c r="L242" s="418"/>
      <c r="M242" s="418"/>
      <c r="N242" s="418"/>
      <c r="O242" s="423"/>
      <c r="P242" s="419"/>
      <c r="Q242" s="420"/>
    </row>
    <row r="243" spans="1:17" s="421" customFormat="1" ht="26.25">
      <c r="A243" s="454"/>
      <c r="B243" s="416"/>
      <c r="C243" s="417"/>
      <c r="D243" s="422"/>
      <c r="E243" s="416"/>
      <c r="F243" s="416"/>
      <c r="G243" s="418"/>
      <c r="H243" s="418"/>
      <c r="I243" s="418"/>
      <c r="J243" s="418"/>
      <c r="K243" s="418"/>
      <c r="L243" s="418"/>
      <c r="M243" s="418"/>
      <c r="N243" s="418"/>
      <c r="O243" s="423"/>
      <c r="P243" s="419"/>
      <c r="Q243" s="420"/>
    </row>
    <row r="244" spans="1:17" s="421" customFormat="1" ht="26.25">
      <c r="A244" s="454"/>
      <c r="B244" s="416"/>
      <c r="C244" s="417"/>
      <c r="D244" s="422"/>
      <c r="E244" s="416"/>
      <c r="F244" s="416"/>
      <c r="G244" s="418"/>
      <c r="H244" s="418"/>
      <c r="I244" s="418"/>
      <c r="J244" s="418"/>
      <c r="K244" s="418"/>
      <c r="L244" s="418"/>
      <c r="M244" s="418"/>
      <c r="N244" s="418"/>
      <c r="O244" s="423"/>
      <c r="P244" s="419"/>
      <c r="Q244" s="420"/>
    </row>
    <row r="245" spans="1:17" s="421" customFormat="1" ht="26.25">
      <c r="A245" s="454"/>
      <c r="B245" s="416"/>
      <c r="C245" s="417"/>
      <c r="D245" s="422"/>
      <c r="E245" s="416"/>
      <c r="F245" s="416"/>
      <c r="G245" s="418"/>
      <c r="H245" s="418"/>
      <c r="I245" s="418"/>
      <c r="J245" s="418"/>
      <c r="K245" s="418"/>
      <c r="L245" s="418"/>
      <c r="M245" s="418"/>
      <c r="N245" s="418"/>
      <c r="O245" s="423"/>
      <c r="P245" s="419"/>
      <c r="Q245" s="420"/>
    </row>
    <row r="246" spans="1:17" s="421" customFormat="1" ht="26.25">
      <c r="A246" s="454"/>
      <c r="B246" s="416"/>
      <c r="C246" s="417"/>
      <c r="D246" s="422"/>
      <c r="E246" s="416"/>
      <c r="F246" s="416"/>
      <c r="G246" s="418"/>
      <c r="H246" s="418"/>
      <c r="I246" s="418"/>
      <c r="J246" s="418"/>
      <c r="K246" s="418"/>
      <c r="L246" s="418"/>
      <c r="M246" s="418"/>
      <c r="N246" s="418"/>
      <c r="O246" s="423"/>
      <c r="P246" s="419"/>
      <c r="Q246" s="420"/>
    </row>
    <row r="247" spans="1:17" s="421" customFormat="1" ht="26.25">
      <c r="A247" s="454"/>
      <c r="B247" s="416"/>
      <c r="C247" s="417"/>
      <c r="D247" s="422"/>
      <c r="E247" s="416"/>
      <c r="F247" s="416"/>
      <c r="G247" s="418"/>
      <c r="H247" s="418"/>
      <c r="I247" s="418"/>
      <c r="J247" s="418"/>
      <c r="K247" s="418"/>
      <c r="L247" s="418"/>
      <c r="M247" s="418"/>
      <c r="N247" s="418"/>
      <c r="O247" s="423"/>
      <c r="P247" s="419"/>
      <c r="Q247" s="420"/>
    </row>
    <row r="248" spans="1:17" s="421" customFormat="1" ht="26.25">
      <c r="A248" s="454"/>
      <c r="B248" s="416"/>
      <c r="C248" s="417"/>
      <c r="D248" s="422"/>
      <c r="E248" s="416"/>
      <c r="F248" s="416"/>
      <c r="G248" s="418"/>
      <c r="H248" s="418"/>
      <c r="I248" s="418"/>
      <c r="J248" s="418"/>
      <c r="K248" s="418"/>
      <c r="L248" s="418"/>
      <c r="M248" s="418"/>
      <c r="N248" s="418"/>
      <c r="O248" s="423"/>
      <c r="P248" s="419"/>
      <c r="Q248" s="420"/>
    </row>
    <row r="249" spans="1:17" s="421" customFormat="1" ht="26.25">
      <c r="A249" s="454"/>
      <c r="B249" s="416"/>
      <c r="C249" s="417"/>
      <c r="D249" s="422"/>
      <c r="E249" s="416"/>
      <c r="F249" s="416"/>
      <c r="G249" s="418"/>
      <c r="H249" s="418"/>
      <c r="I249" s="418"/>
      <c r="J249" s="418"/>
      <c r="K249" s="418"/>
      <c r="L249" s="418"/>
      <c r="M249" s="418"/>
      <c r="N249" s="418"/>
      <c r="O249" s="423"/>
      <c r="P249" s="419"/>
      <c r="Q249" s="420"/>
    </row>
    <row r="250" spans="1:17" s="421" customFormat="1" ht="26.25">
      <c r="A250" s="454"/>
      <c r="B250" s="416"/>
      <c r="C250" s="417"/>
      <c r="D250" s="422"/>
      <c r="E250" s="416"/>
      <c r="F250" s="416"/>
      <c r="G250" s="418"/>
      <c r="H250" s="418"/>
      <c r="I250" s="418"/>
      <c r="J250" s="418"/>
      <c r="K250" s="418"/>
      <c r="L250" s="418"/>
      <c r="M250" s="418"/>
      <c r="N250" s="418"/>
      <c r="O250" s="423"/>
      <c r="P250" s="419"/>
      <c r="Q250" s="420"/>
    </row>
    <row r="251" spans="1:17" s="421" customFormat="1" ht="26.25">
      <c r="A251" s="454"/>
      <c r="B251" s="416"/>
      <c r="C251" s="417"/>
      <c r="D251" s="422"/>
      <c r="E251" s="416"/>
      <c r="F251" s="416"/>
      <c r="G251" s="418"/>
      <c r="H251" s="418"/>
      <c r="I251" s="418"/>
      <c r="J251" s="418"/>
      <c r="K251" s="418"/>
      <c r="L251" s="418"/>
      <c r="M251" s="418"/>
      <c r="N251" s="418"/>
      <c r="O251" s="423"/>
      <c r="P251" s="419"/>
      <c r="Q251" s="420"/>
    </row>
    <row r="252" spans="1:17" s="421" customFormat="1" ht="26.25">
      <c r="A252" s="454"/>
      <c r="B252" s="416"/>
      <c r="C252" s="417"/>
      <c r="D252" s="422"/>
      <c r="E252" s="416"/>
      <c r="F252" s="416"/>
      <c r="G252" s="418"/>
      <c r="H252" s="418"/>
      <c r="I252" s="418"/>
      <c r="J252" s="418"/>
      <c r="K252" s="418"/>
      <c r="L252" s="418"/>
      <c r="M252" s="418"/>
      <c r="N252" s="418"/>
      <c r="O252" s="423"/>
      <c r="P252" s="419"/>
      <c r="Q252" s="420"/>
    </row>
    <row r="253" spans="1:17" s="421" customFormat="1" ht="26.25">
      <c r="A253" s="454"/>
      <c r="B253" s="416"/>
      <c r="C253" s="417"/>
      <c r="D253" s="422"/>
      <c r="E253" s="416"/>
      <c r="F253" s="416"/>
      <c r="G253" s="418"/>
      <c r="H253" s="418"/>
      <c r="I253" s="418"/>
      <c r="J253" s="418"/>
      <c r="K253" s="418"/>
      <c r="L253" s="418"/>
      <c r="M253" s="418"/>
      <c r="N253" s="418"/>
      <c r="O253" s="423"/>
      <c r="P253" s="419"/>
      <c r="Q253" s="420"/>
    </row>
    <row r="254" spans="1:17" s="421" customFormat="1" ht="26.25">
      <c r="A254" s="454"/>
      <c r="B254" s="416"/>
      <c r="C254" s="417"/>
      <c r="D254" s="422"/>
      <c r="E254" s="416"/>
      <c r="F254" s="416"/>
      <c r="G254" s="418"/>
      <c r="H254" s="418"/>
      <c r="I254" s="418"/>
      <c r="J254" s="418"/>
      <c r="K254" s="418"/>
      <c r="L254" s="418"/>
      <c r="M254" s="418"/>
      <c r="N254" s="418"/>
      <c r="O254" s="423"/>
      <c r="P254" s="419"/>
      <c r="Q254" s="420"/>
    </row>
    <row r="255" spans="1:17" s="421" customFormat="1" ht="26.25">
      <c r="A255" s="454"/>
      <c r="B255" s="416"/>
      <c r="C255" s="417"/>
      <c r="D255" s="422"/>
      <c r="E255" s="416"/>
      <c r="F255" s="416"/>
      <c r="G255" s="418"/>
      <c r="H255" s="418"/>
      <c r="I255" s="418"/>
      <c r="J255" s="418"/>
      <c r="K255" s="418"/>
      <c r="L255" s="418"/>
      <c r="M255" s="418"/>
      <c r="N255" s="418"/>
      <c r="O255" s="423"/>
      <c r="P255" s="419"/>
      <c r="Q255" s="420"/>
    </row>
    <row r="256" spans="1:17" s="421" customFormat="1" ht="26.25">
      <c r="A256" s="454"/>
      <c r="B256" s="416"/>
      <c r="C256" s="417"/>
      <c r="D256" s="422"/>
      <c r="E256" s="416"/>
      <c r="F256" s="416"/>
      <c r="G256" s="418"/>
      <c r="H256" s="418"/>
      <c r="I256" s="418"/>
      <c r="J256" s="418"/>
      <c r="K256" s="418"/>
      <c r="L256" s="418"/>
      <c r="M256" s="418"/>
      <c r="N256" s="418"/>
      <c r="O256" s="423"/>
      <c r="P256" s="419"/>
      <c r="Q256" s="420"/>
    </row>
    <row r="257" spans="1:17" s="421" customFormat="1" ht="26.25">
      <c r="A257" s="454"/>
      <c r="B257" s="416"/>
      <c r="C257" s="417"/>
      <c r="D257" s="422"/>
      <c r="E257" s="416"/>
      <c r="F257" s="416"/>
      <c r="G257" s="418"/>
      <c r="H257" s="418"/>
      <c r="I257" s="418"/>
      <c r="J257" s="418"/>
      <c r="K257" s="418"/>
      <c r="L257" s="418"/>
      <c r="M257" s="418"/>
      <c r="N257" s="418"/>
      <c r="O257" s="423"/>
      <c r="P257" s="419"/>
      <c r="Q257" s="420"/>
    </row>
    <row r="258" spans="1:17" s="421" customFormat="1" ht="26.25">
      <c r="A258" s="454"/>
      <c r="B258" s="416"/>
      <c r="C258" s="417"/>
      <c r="D258" s="422"/>
      <c r="E258" s="416"/>
      <c r="F258" s="416"/>
      <c r="G258" s="418"/>
      <c r="H258" s="418"/>
      <c r="I258" s="418"/>
      <c r="J258" s="418"/>
      <c r="K258" s="418"/>
      <c r="L258" s="418"/>
      <c r="M258" s="418"/>
      <c r="N258" s="418"/>
      <c r="O258" s="423"/>
      <c r="P258" s="419"/>
      <c r="Q258" s="420"/>
    </row>
    <row r="259" spans="1:17" s="421" customFormat="1" ht="26.25">
      <c r="A259" s="454"/>
      <c r="B259" s="416"/>
      <c r="C259" s="417"/>
      <c r="D259" s="422"/>
      <c r="E259" s="416"/>
      <c r="F259" s="416"/>
      <c r="G259" s="418"/>
      <c r="H259" s="418"/>
      <c r="I259" s="418"/>
      <c r="J259" s="418"/>
      <c r="K259" s="418"/>
      <c r="L259" s="418"/>
      <c r="M259" s="418"/>
      <c r="N259" s="418"/>
      <c r="O259" s="423"/>
      <c r="P259" s="419"/>
      <c r="Q259" s="420"/>
    </row>
    <row r="260" spans="1:17" s="421" customFormat="1" ht="26.25">
      <c r="A260" s="454"/>
      <c r="B260" s="416"/>
      <c r="C260" s="417"/>
      <c r="D260" s="422"/>
      <c r="E260" s="416"/>
      <c r="F260" s="416"/>
      <c r="G260" s="418"/>
      <c r="H260" s="418"/>
      <c r="I260" s="418"/>
      <c r="J260" s="418"/>
      <c r="K260" s="418"/>
      <c r="L260" s="418"/>
      <c r="M260" s="418"/>
      <c r="N260" s="418"/>
      <c r="O260" s="423"/>
      <c r="P260" s="419"/>
      <c r="Q260" s="420"/>
    </row>
    <row r="261" spans="1:17" s="421" customFormat="1" ht="26.25">
      <c r="A261" s="454"/>
      <c r="B261" s="416"/>
      <c r="C261" s="417"/>
      <c r="D261" s="422"/>
      <c r="E261" s="416"/>
      <c r="F261" s="416"/>
      <c r="G261" s="418"/>
      <c r="H261" s="418"/>
      <c r="I261" s="418"/>
      <c r="J261" s="418"/>
      <c r="K261" s="418"/>
      <c r="L261" s="418"/>
      <c r="M261" s="418"/>
      <c r="N261" s="418"/>
      <c r="O261" s="423"/>
      <c r="P261" s="419"/>
      <c r="Q261" s="420"/>
    </row>
    <row r="262" spans="1:17" s="421" customFormat="1" ht="26.25">
      <c r="A262" s="454"/>
      <c r="B262" s="416"/>
      <c r="C262" s="417"/>
      <c r="D262" s="422"/>
      <c r="E262" s="416"/>
      <c r="F262" s="416"/>
      <c r="G262" s="418"/>
      <c r="H262" s="418"/>
      <c r="I262" s="418"/>
      <c r="J262" s="418"/>
      <c r="K262" s="418"/>
      <c r="L262" s="418"/>
      <c r="M262" s="418"/>
      <c r="N262" s="418"/>
      <c r="O262" s="423"/>
      <c r="P262" s="419"/>
      <c r="Q262" s="420"/>
    </row>
    <row r="263" spans="1:17" s="421" customFormat="1" ht="26.25">
      <c r="A263" s="454"/>
      <c r="B263" s="416"/>
      <c r="C263" s="417"/>
      <c r="D263" s="422"/>
      <c r="E263" s="416"/>
      <c r="F263" s="416"/>
      <c r="G263" s="418"/>
      <c r="H263" s="418"/>
      <c r="I263" s="418"/>
      <c r="J263" s="418"/>
      <c r="K263" s="418"/>
      <c r="L263" s="418"/>
      <c r="M263" s="418"/>
      <c r="N263" s="418"/>
      <c r="O263" s="423"/>
      <c r="P263" s="419"/>
      <c r="Q263" s="420"/>
    </row>
    <row r="264" spans="1:17" s="421" customFormat="1" ht="26.25">
      <c r="A264" s="454"/>
      <c r="B264" s="416"/>
      <c r="C264" s="417"/>
      <c r="D264" s="422"/>
      <c r="E264" s="416"/>
      <c r="F264" s="416"/>
      <c r="G264" s="418"/>
      <c r="H264" s="418"/>
      <c r="I264" s="418"/>
      <c r="J264" s="418"/>
      <c r="K264" s="418"/>
      <c r="L264" s="418"/>
      <c r="M264" s="418"/>
      <c r="N264" s="418"/>
      <c r="O264" s="423"/>
      <c r="P264" s="419"/>
      <c r="Q264" s="420"/>
    </row>
    <row r="265" spans="1:17" s="421" customFormat="1" ht="26.25">
      <c r="A265" s="454"/>
      <c r="B265" s="416"/>
      <c r="C265" s="417"/>
      <c r="D265" s="422"/>
      <c r="E265" s="416"/>
      <c r="F265" s="416"/>
      <c r="G265" s="418"/>
      <c r="H265" s="418"/>
      <c r="I265" s="418"/>
      <c r="J265" s="418"/>
      <c r="K265" s="418"/>
      <c r="L265" s="418"/>
      <c r="M265" s="418"/>
      <c r="N265" s="418"/>
      <c r="O265" s="423"/>
      <c r="P265" s="419"/>
      <c r="Q265" s="420"/>
    </row>
    <row r="266" spans="1:17" s="421" customFormat="1" ht="26.25">
      <c r="A266" s="454"/>
      <c r="B266" s="416"/>
      <c r="C266" s="417"/>
      <c r="D266" s="422"/>
      <c r="E266" s="416"/>
      <c r="F266" s="416"/>
      <c r="G266" s="418"/>
      <c r="H266" s="418"/>
      <c r="I266" s="418"/>
      <c r="J266" s="418"/>
      <c r="K266" s="418"/>
      <c r="L266" s="418"/>
      <c r="M266" s="418"/>
      <c r="N266" s="418"/>
      <c r="O266" s="423"/>
      <c r="P266" s="419"/>
      <c r="Q266" s="420"/>
    </row>
    <row r="267" spans="1:17" s="421" customFormat="1" ht="26.25">
      <c r="A267" s="454"/>
      <c r="B267" s="416"/>
      <c r="C267" s="417"/>
      <c r="D267" s="422"/>
      <c r="E267" s="416"/>
      <c r="F267" s="416"/>
      <c r="G267" s="418"/>
      <c r="H267" s="418"/>
      <c r="I267" s="418"/>
      <c r="J267" s="418"/>
      <c r="K267" s="418"/>
      <c r="L267" s="418"/>
      <c r="M267" s="418"/>
      <c r="N267" s="418"/>
      <c r="O267" s="423"/>
      <c r="P267" s="419"/>
      <c r="Q267" s="420"/>
    </row>
    <row r="268" spans="1:17" s="421" customFormat="1" ht="26.25">
      <c r="A268" s="454"/>
      <c r="B268" s="416"/>
      <c r="C268" s="417"/>
      <c r="D268" s="422"/>
      <c r="E268" s="416"/>
      <c r="F268" s="416"/>
      <c r="G268" s="418"/>
      <c r="H268" s="418"/>
      <c r="I268" s="418"/>
      <c r="J268" s="418"/>
      <c r="K268" s="418"/>
      <c r="L268" s="418"/>
      <c r="M268" s="418"/>
      <c r="N268" s="418"/>
      <c r="O268" s="423"/>
      <c r="P268" s="419"/>
      <c r="Q268" s="420"/>
    </row>
    <row r="269" spans="1:17" s="421" customFormat="1" ht="26.25">
      <c r="A269" s="454"/>
      <c r="B269" s="416"/>
      <c r="C269" s="417"/>
      <c r="D269" s="422"/>
      <c r="E269" s="416"/>
      <c r="F269" s="416"/>
      <c r="G269" s="418"/>
      <c r="H269" s="418"/>
      <c r="I269" s="418"/>
      <c r="J269" s="418"/>
      <c r="K269" s="418"/>
      <c r="L269" s="418"/>
      <c r="M269" s="418"/>
      <c r="N269" s="418"/>
      <c r="O269" s="423"/>
      <c r="P269" s="419"/>
      <c r="Q269" s="420"/>
    </row>
    <row r="270" spans="2:15" ht="25.5">
      <c r="B270" s="416"/>
      <c r="C270" s="417"/>
      <c r="D270" s="422"/>
      <c r="E270" s="416"/>
      <c r="F270" s="416"/>
      <c r="G270" s="418"/>
      <c r="H270" s="418"/>
      <c r="I270" s="418"/>
      <c r="J270" s="418"/>
      <c r="K270" s="418"/>
      <c r="L270" s="418"/>
      <c r="M270" s="418"/>
      <c r="N270" s="418"/>
      <c r="O270" s="423"/>
    </row>
    <row r="271" spans="2:15" ht="25.5">
      <c r="B271" s="416"/>
      <c r="C271" s="417"/>
      <c r="D271" s="422"/>
      <c r="E271" s="416"/>
      <c r="F271" s="416"/>
      <c r="G271" s="418"/>
      <c r="H271" s="418"/>
      <c r="I271" s="418"/>
      <c r="J271" s="418"/>
      <c r="K271" s="418"/>
      <c r="L271" s="418"/>
      <c r="M271" s="418"/>
      <c r="N271" s="418"/>
      <c r="O271" s="423"/>
    </row>
    <row r="272" spans="3:5" ht="25.5">
      <c r="C272" s="417"/>
      <c r="D272" s="422"/>
      <c r="E272" s="416"/>
    </row>
    <row r="273" spans="3:5" ht="25.5">
      <c r="C273" s="417"/>
      <c r="D273" s="422"/>
      <c r="E273" s="416"/>
    </row>
    <row r="274" spans="3:5" ht="25.5">
      <c r="C274" s="417"/>
      <c r="D274" s="422"/>
      <c r="E274" s="416"/>
    </row>
    <row r="275" spans="3:5" ht="25.5">
      <c r="C275" s="417"/>
      <c r="D275" s="422"/>
      <c r="E275" s="416"/>
    </row>
    <row r="276" spans="3:5" ht="25.5">
      <c r="C276" s="417"/>
      <c r="D276" s="422"/>
      <c r="E276" s="416"/>
    </row>
    <row r="277" spans="3:5" ht="25.5">
      <c r="C277" s="417"/>
      <c r="D277" s="422"/>
      <c r="E277" s="416"/>
    </row>
    <row r="278" spans="3:5" ht="25.5">
      <c r="C278" s="417"/>
      <c r="D278" s="422"/>
      <c r="E278" s="416"/>
    </row>
    <row r="279" spans="3:5" ht="25.5">
      <c r="C279" s="417"/>
      <c r="D279" s="422"/>
      <c r="E279" s="416"/>
    </row>
    <row r="280" spans="3:5" ht="25.5">
      <c r="C280" s="417"/>
      <c r="D280" s="422"/>
      <c r="E280" s="416"/>
    </row>
    <row r="281" spans="3:5" ht="25.5">
      <c r="C281" s="417"/>
      <c r="D281" s="422"/>
      <c r="E281" s="416"/>
    </row>
    <row r="282" spans="3:5" ht="25.5">
      <c r="C282" s="417"/>
      <c r="D282" s="422"/>
      <c r="E282" s="416"/>
    </row>
    <row r="283" spans="4:5" ht="25.5">
      <c r="D283" s="422"/>
      <c r="E283" s="416"/>
    </row>
    <row r="284" ht="25.5">
      <c r="D284" s="422"/>
    </row>
  </sheetData>
  <mergeCells count="34">
    <mergeCell ref="A17:A18"/>
    <mergeCell ref="A48:A49"/>
    <mergeCell ref="A79:A80"/>
    <mergeCell ref="A110:A111"/>
    <mergeCell ref="B1:N1"/>
    <mergeCell ref="B2:N2"/>
    <mergeCell ref="C3:D3"/>
    <mergeCell ref="F3:J3"/>
    <mergeCell ref="K3:N3"/>
    <mergeCell ref="G136:I136"/>
    <mergeCell ref="G160:I160"/>
    <mergeCell ref="G228:H228"/>
    <mergeCell ref="G190:I190"/>
    <mergeCell ref="G169:I169"/>
    <mergeCell ref="G210:I210"/>
    <mergeCell ref="G229:H229"/>
    <mergeCell ref="G217:I217"/>
    <mergeCell ref="L233:M233"/>
    <mergeCell ref="J229:K229"/>
    <mergeCell ref="J228:K228"/>
    <mergeCell ref="L230:M230"/>
    <mergeCell ref="L231:M231"/>
    <mergeCell ref="L234:M234"/>
    <mergeCell ref="B223:E223"/>
    <mergeCell ref="B224:E224"/>
    <mergeCell ref="B225:H225"/>
    <mergeCell ref="L227:M227"/>
    <mergeCell ref="L228:M228"/>
    <mergeCell ref="L229:M229"/>
    <mergeCell ref="L232:M232"/>
    <mergeCell ref="A193:A194"/>
    <mergeCell ref="A163:A164"/>
    <mergeCell ref="A223:A225"/>
    <mergeCell ref="A141:A143"/>
  </mergeCells>
  <printOptions horizontalCentered="1"/>
  <pageMargins left="0.46" right="0.55" top="0.5511811023622047" bottom="0.4330708661417323" header="0.39" footer="0.2755905511811024"/>
  <pageSetup horizontalDpi="300" verticalDpi="300" orientation="landscape" paperSize="9" scale="53" r:id="rId1"/>
  <rowBreaks count="3" manualBreakCount="3">
    <brk id="149" max="15" man="1"/>
    <brk id="179" max="15" man="1"/>
    <brk id="21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42.57421875" style="0" customWidth="1"/>
    <col min="2" max="2" width="18.57421875" style="0" customWidth="1"/>
    <col min="3" max="3" width="18.421875" style="0" bestFit="1" customWidth="1"/>
  </cols>
  <sheetData>
    <row r="1" spans="1:2" ht="18.75">
      <c r="A1" s="488" t="s">
        <v>171</v>
      </c>
      <c r="B1" s="440"/>
    </row>
    <row r="2" spans="1:2" ht="19.5" thickBot="1">
      <c r="A2" s="440"/>
      <c r="B2" s="440"/>
    </row>
    <row r="3" spans="1:2" ht="15.75">
      <c r="A3" s="441" t="s">
        <v>155</v>
      </c>
      <c r="B3" s="442">
        <v>2100000</v>
      </c>
    </row>
    <row r="4" spans="1:2" ht="15.75">
      <c r="A4" s="443" t="s">
        <v>156</v>
      </c>
      <c r="B4" s="444">
        <v>598191.46</v>
      </c>
    </row>
    <row r="5" spans="1:2" ht="15.75">
      <c r="A5" s="443" t="s">
        <v>157</v>
      </c>
      <c r="B5" s="444">
        <v>30000000</v>
      </c>
    </row>
    <row r="6" spans="1:2" ht="15.75">
      <c r="A6" s="443" t="s">
        <v>158</v>
      </c>
      <c r="B6" s="444">
        <v>3831103.86</v>
      </c>
    </row>
    <row r="7" spans="1:2" ht="15.75">
      <c r="A7" s="443" t="s">
        <v>159</v>
      </c>
      <c r="B7" s="444">
        <v>13085432.91</v>
      </c>
    </row>
    <row r="8" spans="1:2" ht="15.75">
      <c r="A8" s="443" t="s">
        <v>160</v>
      </c>
      <c r="B8" s="444">
        <v>5940000</v>
      </c>
    </row>
    <row r="9" spans="1:2" ht="15.75">
      <c r="A9" s="443" t="s">
        <v>161</v>
      </c>
      <c r="B9" s="444">
        <v>1522828.18</v>
      </c>
    </row>
    <row r="10" spans="1:2" ht="15.75">
      <c r="A10" s="443" t="s">
        <v>162</v>
      </c>
      <c r="B10" s="444">
        <v>3055501.66</v>
      </c>
    </row>
    <row r="11" spans="1:2" ht="15.75">
      <c r="A11" s="443" t="s">
        <v>163</v>
      </c>
      <c r="B11" s="444">
        <v>2249984.39</v>
      </c>
    </row>
    <row r="12" spans="1:2" ht="15.75">
      <c r="A12" s="443" t="s">
        <v>164</v>
      </c>
      <c r="B12" s="444">
        <v>862227744.82</v>
      </c>
    </row>
    <row r="13" spans="1:2" ht="16.5" thickBot="1">
      <c r="A13" s="491" t="s">
        <v>11</v>
      </c>
      <c r="B13" s="492">
        <f>SUM(B3:B12)</f>
        <v>924610787.2800001</v>
      </c>
    </row>
    <row r="19" spans="1:3" ht="15.75">
      <c r="A19" s="532" t="s">
        <v>172</v>
      </c>
      <c r="B19" s="532"/>
      <c r="C19" s="532"/>
    </row>
    <row r="20" ht="12.75">
      <c r="A20" s="495"/>
    </row>
    <row r="21" spans="1:3" ht="47.25">
      <c r="A21" s="493"/>
      <c r="B21" s="494" t="s">
        <v>175</v>
      </c>
      <c r="C21" s="494" t="s">
        <v>176</v>
      </c>
    </row>
    <row r="22" spans="1:3" ht="15.75">
      <c r="A22" s="490" t="s">
        <v>173</v>
      </c>
      <c r="B22" s="489">
        <v>62434479902.75932</v>
      </c>
      <c r="C22" s="489">
        <v>55101053915.6068</v>
      </c>
    </row>
    <row r="23" spans="1:3" ht="15.75">
      <c r="A23" s="445"/>
      <c r="B23" s="446"/>
      <c r="C23" s="447"/>
    </row>
    <row r="24" spans="1:3" ht="26.25">
      <c r="A24" s="496" t="s">
        <v>174</v>
      </c>
      <c r="B24" s="489">
        <v>6227929406.7699995</v>
      </c>
      <c r="C24" s="489">
        <v>1605578434.02</v>
      </c>
    </row>
  </sheetData>
  <mergeCells count="1">
    <mergeCell ref="A19:C19"/>
  </mergeCells>
  <printOptions/>
  <pageMargins left="0.75" right="0.75" top="1" bottom="1" header="0.5" footer="0.5"/>
  <pageSetup firstPageNumber="36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mfkor</cp:lastModifiedBy>
  <cp:lastPrinted>2013-04-30T07:48:48Z</cp:lastPrinted>
  <dcterms:created xsi:type="dcterms:W3CDTF">2009-01-30T13:41:15Z</dcterms:created>
  <dcterms:modified xsi:type="dcterms:W3CDTF">2013-05-20T09:27:39Z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